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148" activeTab="0"/>
  </bookViews>
  <sheets>
    <sheet name="Hoja1" sheetId="1" r:id="rId1"/>
  </sheets>
  <definedNames>
    <definedName name="_xlnm.Print_Area" localSheetId="0">'Hoja1'!$A$1:$S$51</definedName>
  </definedNames>
  <calcPr fullCalcOnLoad="1"/>
</workbook>
</file>

<file path=xl/sharedStrings.xml><?xml version="1.0" encoding="utf-8"?>
<sst xmlns="http://schemas.openxmlformats.org/spreadsheetml/2006/main" count="151" uniqueCount="140">
  <si>
    <t>W</t>
  </si>
  <si>
    <t>wh/dia</t>
  </si>
  <si>
    <t>v</t>
  </si>
  <si>
    <t>Ah</t>
  </si>
  <si>
    <t>Regulador</t>
  </si>
  <si>
    <t>V</t>
  </si>
  <si>
    <t>Wh</t>
  </si>
  <si>
    <t>Equipo</t>
  </si>
  <si>
    <t>Numero</t>
  </si>
  <si>
    <t>Horas al dia funcionando</t>
  </si>
  <si>
    <t>Wh/dia</t>
  </si>
  <si>
    <t>Potencia en W</t>
  </si>
  <si>
    <t>PASO 1</t>
  </si>
  <si>
    <t>PASO 2</t>
  </si>
  <si>
    <t>Energía bateria que necesitamos</t>
  </si>
  <si>
    <t>Batería</t>
  </si>
  <si>
    <t xml:space="preserve">TOTAL consumo al dia (Wh dia): </t>
  </si>
  <si>
    <t>Nivel minimo de la batería hasta el que deseamos descargarla (en %)</t>
  </si>
  <si>
    <t>Total Potencia (para dimensionado del inversor):</t>
  </si>
  <si>
    <t>Potencia del panel (poner el que deseemos)</t>
  </si>
  <si>
    <t>Inversor recomendado:</t>
  </si>
  <si>
    <t xml:space="preserve">Bomba </t>
  </si>
  <si>
    <t>TV</t>
  </si>
  <si>
    <t>Alumbrado 2</t>
  </si>
  <si>
    <t>Alumbrado 1</t>
  </si>
  <si>
    <t>Frigorifico</t>
  </si>
  <si>
    <t>Lavadora</t>
  </si>
  <si>
    <t>Dimensionado de un  Sistema fotovoltaico  AISLADO</t>
  </si>
  <si>
    <t>Enero</t>
  </si>
  <si>
    <t>feb</t>
  </si>
  <si>
    <t>Marz</t>
  </si>
  <si>
    <t>abril</t>
  </si>
  <si>
    <t>Mayo</t>
  </si>
  <si>
    <t>Junio</t>
  </si>
  <si>
    <t>Julio</t>
  </si>
  <si>
    <t>Ago</t>
  </si>
  <si>
    <t>Sept</t>
  </si>
  <si>
    <t xml:space="preserve">Oct </t>
  </si>
  <si>
    <t>Nov</t>
  </si>
  <si>
    <t>Dic</t>
  </si>
  <si>
    <t>Grafico producción-Consumo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</si>
  <si>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</si>
  <si>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</si>
  <si>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</si>
  <si>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</si>
  <si>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</si>
  <si>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</si>
  <si>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</si>
  <si>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</si>
  <si>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</si>
  <si>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</si>
  <si>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</si>
  <si>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Radicación (KWh/dia)</t>
  </si>
  <si>
    <t>Caceres</t>
  </si>
  <si>
    <t>Avila</t>
  </si>
  <si>
    <t>Sevila</t>
  </si>
  <si>
    <t>Lerida</t>
  </si>
  <si>
    <t>Pontevedra</t>
  </si>
  <si>
    <t>Madrid</t>
  </si>
  <si>
    <t>Zaragoza</t>
  </si>
  <si>
    <t>Pamplona</t>
  </si>
  <si>
    <t>Leon</t>
  </si>
  <si>
    <t>Valladolid</t>
  </si>
  <si>
    <t>Badajoz</t>
  </si>
  <si>
    <t>Albacete</t>
  </si>
  <si>
    <t>Cordoba</t>
  </si>
  <si>
    <t>Cuenca</t>
  </si>
  <si>
    <t>Granada</t>
  </si>
  <si>
    <t>Murcia</t>
  </si>
  <si>
    <t>Almeria</t>
  </si>
  <si>
    <t>Huelva</t>
  </si>
  <si>
    <t>Teruel</t>
  </si>
  <si>
    <t>Huesca</t>
  </si>
  <si>
    <t>Gerona</t>
  </si>
  <si>
    <t>Castellon</t>
  </si>
  <si>
    <t>Palencia</t>
  </si>
  <si>
    <t>Cantabria</t>
  </si>
  <si>
    <t>oviedo</t>
  </si>
  <si>
    <t>Barcelona</t>
  </si>
  <si>
    <t>Mallorca</t>
  </si>
  <si>
    <t>Porto</t>
  </si>
  <si>
    <t>Lisboa</t>
  </si>
  <si>
    <t>Algarve</t>
  </si>
  <si>
    <t>Soria</t>
  </si>
  <si>
    <t>Salamanca</t>
  </si>
  <si>
    <t>Malaga</t>
  </si>
  <si>
    <t>Cadiz</t>
  </si>
  <si>
    <t>A Coruña</t>
  </si>
  <si>
    <t>Logroño</t>
  </si>
  <si>
    <t>Provincia</t>
  </si>
  <si>
    <t>Zamora</t>
  </si>
  <si>
    <t>Lugo</t>
  </si>
  <si>
    <t>Orense</t>
  </si>
  <si>
    <t>Burgos</t>
  </si>
  <si>
    <t>Media invierno</t>
  </si>
  <si>
    <t>Media verano</t>
  </si>
  <si>
    <t>Peor mes</t>
  </si>
  <si>
    <t>Media anual</t>
  </si>
  <si>
    <t>Media Invierno</t>
  </si>
  <si>
    <t>Periodo del año que usaremos la instalacion (Radiacion a seleccionear)</t>
  </si>
  <si>
    <t>Dias de autonomia (en caso de mal tiempo)</t>
  </si>
  <si>
    <t>Consumo (Wh/dia)</t>
  </si>
  <si>
    <t>Instrucciones:  El usuario debe introducir los valores de color rojo</t>
  </si>
  <si>
    <t>Energía  generada por un módulo</t>
  </si>
  <si>
    <t xml:space="preserve">Pérdidas </t>
  </si>
  <si>
    <t>paneles</t>
  </si>
  <si>
    <t>Nº de paneles entero</t>
  </si>
  <si>
    <t>Ah de batería</t>
  </si>
  <si>
    <t>Nº total de vasos de batería</t>
  </si>
  <si>
    <t>Paneles</t>
  </si>
  <si>
    <t>Nº paneles necesarios (sin pérdidas)</t>
  </si>
  <si>
    <t>Nº modulos despues de pérdidas</t>
  </si>
  <si>
    <t>Voltios del vaso de batería utilizado</t>
  </si>
  <si>
    <r>
      <rPr>
        <b/>
        <sz val="10"/>
        <color indexed="8"/>
        <rFont val="Calibri"/>
        <family val="2"/>
      </rPr>
      <t>Inversor</t>
    </r>
    <r>
      <rPr>
        <sz val="10"/>
        <color indexed="8"/>
        <rFont val="Calibri"/>
        <family val="2"/>
      </rPr>
      <t xml:space="preserve"> Mínimo recomendado (W):</t>
    </r>
  </si>
  <si>
    <t>Toledo</t>
  </si>
  <si>
    <t>Ciudad Real</t>
  </si>
  <si>
    <t>Produc.Solar (Wh/dia)</t>
  </si>
  <si>
    <t>Modelo….</t>
  </si>
  <si>
    <t>Modelo…..</t>
  </si>
  <si>
    <t>otros 1</t>
  </si>
  <si>
    <t>Otros 2</t>
  </si>
  <si>
    <t>Si ya conoce los Wh total, escribalos aquí (atención: en este caso hay poner 0 en los consumos en rojo):</t>
  </si>
  <si>
    <r>
      <t xml:space="preserve">Paso 1: Hay que conocer </t>
    </r>
    <r>
      <rPr>
        <b/>
        <sz val="10"/>
        <color indexed="8"/>
        <rFont val="Calibri"/>
        <family val="2"/>
      </rPr>
      <t>el consumo diario en KWh</t>
    </r>
    <r>
      <rPr>
        <sz val="10"/>
        <color indexed="8"/>
        <rFont val="Calibri"/>
        <family val="2"/>
      </rPr>
      <t>. Esto se calcula multiplicando la potencia de los consumos x las horas que esta funcionando al dia. Si ya conoce el nº total introdúzcalo en la casilla E17</t>
    </r>
  </si>
  <si>
    <t>Conocido el consumo diario, vamos a calcular cuantos paneles y batería se necesitan.</t>
  </si>
  <si>
    <t>Bilbao</t>
  </si>
  <si>
    <t>Vitoria</t>
  </si>
  <si>
    <t>Las Palmas</t>
  </si>
  <si>
    <t>Tenerife</t>
  </si>
  <si>
    <t>Lanzarote</t>
  </si>
  <si>
    <t>Ibiza</t>
  </si>
  <si>
    <t>Menorca</t>
  </si>
  <si>
    <t>Valencia</t>
  </si>
  <si>
    <t>Alicante</t>
  </si>
  <si>
    <t>Guadalajara</t>
  </si>
  <si>
    <t>Tarragona</t>
  </si>
  <si>
    <t>Jaen</t>
  </si>
  <si>
    <t>Faro</t>
  </si>
  <si>
    <t>Alenteio</t>
  </si>
  <si>
    <t>Radicacion (35º)en el periodo seleccionado (Kwh/dia)</t>
  </si>
  <si>
    <t>Voltaje total de la batería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</si>
</sst>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7"/>
      <color indexed="3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b/>
      <sz val="9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b/>
      <u val="single"/>
      <sz val="10"/>
      <color indexed="8"/>
      <name val="Calibri"/>
      <family val="2"/>
    </font>
    <font>
      <sz val="7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u val="single"/>
      <sz val="7"/>
      <color theme="1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9"/>
      <color theme="1"/>
      <name val="Calibri"/>
      <family val="2"/>
    </font>
    <font>
      <b/>
      <i/>
      <u val="single"/>
      <sz val="14"/>
      <color theme="1"/>
      <name val="Calibri"/>
      <family val="2"/>
    </font>
    <font>
      <sz val="10"/>
      <color rgb="FFFF0000"/>
      <name val="Calibri"/>
      <family val="2"/>
    </font>
    <font>
      <sz val="10"/>
      <color theme="2" tint="-0.7499799728393555"/>
      <name val="Calibri"/>
      <family val="2"/>
    </font>
    <font>
      <b/>
      <u val="single"/>
      <sz val="10"/>
      <color theme="1"/>
      <name val="Calibri"/>
      <family val="2"/>
    </font>
    <font>
      <sz val="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53" fillId="0" borderId="0" xfId="0" applyFont="1" applyAlignment="1">
      <alignment/>
    </xf>
    <xf numFmtId="1" fontId="5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3" fillId="2" borderId="10" xfId="0" applyFont="1" applyFill="1" applyBorder="1" applyAlignment="1">
      <alignment horizontal="center"/>
    </xf>
    <xf numFmtId="0" fontId="53" fillId="2" borderId="11" xfId="0" applyFont="1" applyFill="1" applyBorder="1" applyAlignment="1">
      <alignment horizontal="center"/>
    </xf>
    <xf numFmtId="0" fontId="53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0" fontId="53" fillId="2" borderId="11" xfId="0" applyFont="1" applyFill="1" applyBorder="1" applyAlignment="1">
      <alignment horizontal="center" wrapText="1"/>
    </xf>
    <xf numFmtId="165" fontId="0" fillId="2" borderId="16" xfId="48" applyNumberFormat="1" applyFont="1" applyFill="1" applyBorder="1" applyAlignment="1">
      <alignment horizontal="center"/>
    </xf>
    <xf numFmtId="165" fontId="53" fillId="2" borderId="17" xfId="48" applyNumberFormat="1" applyFont="1" applyFill="1" applyBorder="1" applyAlignment="1">
      <alignment horizontal="center"/>
    </xf>
    <xf numFmtId="165" fontId="0" fillId="2" borderId="15" xfId="48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54" fillId="2" borderId="15" xfId="0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55" fillId="0" borderId="0" xfId="46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56" fillId="0" borderId="0" xfId="0" applyFont="1" applyBorder="1" applyAlignment="1">
      <alignment/>
    </xf>
    <xf numFmtId="165" fontId="57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3" fillId="33" borderId="0" xfId="0" applyFont="1" applyFill="1" applyBorder="1" applyAlignment="1">
      <alignment horizontal="center"/>
    </xf>
    <xf numFmtId="165" fontId="0" fillId="33" borderId="0" xfId="48" applyNumberFormat="1" applyFont="1" applyFill="1" applyBorder="1" applyAlignment="1">
      <alignment horizontal="center"/>
    </xf>
    <xf numFmtId="165" fontId="49" fillId="33" borderId="0" xfId="48" applyNumberFormat="1" applyFont="1" applyFill="1" applyBorder="1" applyAlignment="1">
      <alignment horizontal="center"/>
    </xf>
    <xf numFmtId="165" fontId="53" fillId="33" borderId="0" xfId="48" applyNumberFormat="1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0" fillId="34" borderId="0" xfId="0" applyFill="1" applyAlignment="1">
      <alignment/>
    </xf>
    <xf numFmtId="2" fontId="60" fillId="34" borderId="23" xfId="0" applyNumberFormat="1" applyFont="1" applyFill="1" applyBorder="1" applyAlignment="1">
      <alignment horizontal="right" vertical="center" wrapText="1"/>
    </xf>
    <xf numFmtId="0" fontId="60" fillId="34" borderId="0" xfId="0" applyFont="1" applyFill="1" applyBorder="1" applyAlignment="1">
      <alignment horizontal="right" vertical="center" wrapText="1"/>
    </xf>
    <xf numFmtId="2" fontId="0" fillId="34" borderId="0" xfId="0" applyNumberFormat="1" applyFill="1" applyAlignment="1">
      <alignment/>
    </xf>
    <xf numFmtId="0" fontId="59" fillId="0" borderId="22" xfId="0" applyFont="1" applyBorder="1" applyAlignment="1">
      <alignment wrapText="1"/>
    </xf>
    <xf numFmtId="0" fontId="57" fillId="0" borderId="13" xfId="0" applyFont="1" applyBorder="1" applyAlignment="1">
      <alignment/>
    </xf>
    <xf numFmtId="0" fontId="61" fillId="0" borderId="13" xfId="0" applyFont="1" applyBorder="1" applyAlignment="1">
      <alignment/>
    </xf>
    <xf numFmtId="0" fontId="62" fillId="0" borderId="0" xfId="0" applyFont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49" fillId="2" borderId="0" xfId="0" applyFont="1" applyFill="1" applyBorder="1" applyAlignment="1" applyProtection="1">
      <alignment horizontal="center"/>
      <protection locked="0"/>
    </xf>
    <xf numFmtId="0" fontId="49" fillId="2" borderId="0" xfId="0" applyFont="1" applyFill="1" applyBorder="1" applyAlignment="1" applyProtection="1">
      <alignment horizontal="center" vertical="center"/>
      <protection locked="0"/>
    </xf>
    <xf numFmtId="3" fontId="49" fillId="2" borderId="0" xfId="0" applyNumberFormat="1" applyFont="1" applyFill="1" applyBorder="1" applyAlignment="1" applyProtection="1">
      <alignment horizontal="center"/>
      <protection locked="0"/>
    </xf>
    <xf numFmtId="165" fontId="49" fillId="2" borderId="24" xfId="48" applyNumberFormat="1" applyFont="1" applyFill="1" applyBorder="1" applyAlignment="1" applyProtection="1">
      <alignment horizontal="center"/>
      <protection locked="0"/>
    </xf>
    <xf numFmtId="0" fontId="63" fillId="0" borderId="0" xfId="0" applyFont="1" applyAlignment="1">
      <alignment/>
    </xf>
    <xf numFmtId="0" fontId="59" fillId="0" borderId="0" xfId="0" applyFont="1" applyAlignment="1">
      <alignment/>
    </xf>
    <xf numFmtId="0" fontId="59" fillId="35" borderId="0" xfId="0" applyFont="1" applyFill="1" applyAlignment="1">
      <alignment/>
    </xf>
    <xf numFmtId="0" fontId="54" fillId="36" borderId="0" xfId="0" applyFont="1" applyFill="1" applyAlignment="1">
      <alignment/>
    </xf>
    <xf numFmtId="0" fontId="64" fillId="0" borderId="25" xfId="0" applyFont="1" applyBorder="1" applyAlignment="1" applyProtection="1">
      <alignment horizontal="right" vertical="center"/>
      <protection locked="0"/>
    </xf>
    <xf numFmtId="0" fontId="59" fillId="0" borderId="26" xfId="0" applyFont="1" applyBorder="1" applyAlignment="1">
      <alignment/>
    </xf>
    <xf numFmtId="0" fontId="64" fillId="0" borderId="27" xfId="0" applyFont="1" applyBorder="1" applyAlignment="1" applyProtection="1">
      <alignment horizontal="right"/>
      <protection locked="0"/>
    </xf>
    <xf numFmtId="0" fontId="59" fillId="0" borderId="28" xfId="0" applyFont="1" applyBorder="1" applyAlignment="1">
      <alignment/>
    </xf>
    <xf numFmtId="0" fontId="64" fillId="0" borderId="0" xfId="0" applyFont="1" applyBorder="1" applyAlignment="1" applyProtection="1">
      <alignment horizontal="center" vertical="center"/>
      <protection locked="0"/>
    </xf>
    <xf numFmtId="0" fontId="59" fillId="0" borderId="22" xfId="0" applyFont="1" applyBorder="1" applyAlignment="1">
      <alignment horizontal="left" vertical="center"/>
    </xf>
    <xf numFmtId="2" fontId="17" fillId="0" borderId="0" xfId="0" applyNumberFormat="1" applyFont="1" applyBorder="1" applyAlignment="1">
      <alignment horizontal="center" vertical="center"/>
    </xf>
    <xf numFmtId="0" fontId="59" fillId="0" borderId="28" xfId="0" applyFont="1" applyBorder="1" applyAlignment="1">
      <alignment vertical="center"/>
    </xf>
    <xf numFmtId="0" fontId="65" fillId="0" borderId="22" xfId="0" applyFont="1" applyBorder="1" applyAlignment="1">
      <alignment horizontal="right" vertical="center"/>
    </xf>
    <xf numFmtId="2" fontId="65" fillId="0" borderId="0" xfId="0" applyNumberFormat="1" applyFont="1" applyBorder="1" applyAlignment="1">
      <alignment horizontal="center" vertical="center"/>
    </xf>
    <xf numFmtId="3" fontId="59" fillId="0" borderId="0" xfId="0" applyNumberFormat="1" applyFont="1" applyBorder="1" applyAlignment="1">
      <alignment/>
    </xf>
    <xf numFmtId="164" fontId="59" fillId="0" borderId="0" xfId="0" applyNumberFormat="1" applyFont="1" applyBorder="1" applyAlignment="1">
      <alignment/>
    </xf>
    <xf numFmtId="9" fontId="64" fillId="0" borderId="0" xfId="55" applyFont="1" applyBorder="1" applyAlignment="1" applyProtection="1">
      <alignment/>
      <protection locked="0"/>
    </xf>
    <xf numFmtId="43" fontId="59" fillId="0" borderId="0" xfId="48" applyFont="1" applyBorder="1" applyAlignment="1">
      <alignment horizontal="center" vertical="center"/>
    </xf>
    <xf numFmtId="0" fontId="54" fillId="0" borderId="29" xfId="0" applyFont="1" applyBorder="1" applyAlignment="1">
      <alignment/>
    </xf>
    <xf numFmtId="165" fontId="54" fillId="36" borderId="30" xfId="0" applyNumberFormat="1" applyFont="1" applyFill="1" applyBorder="1" applyAlignment="1">
      <alignment/>
    </xf>
    <xf numFmtId="0" fontId="54" fillId="36" borderId="31" xfId="0" applyFont="1" applyFill="1" applyBorder="1" applyAlignment="1">
      <alignment/>
    </xf>
    <xf numFmtId="0" fontId="66" fillId="36" borderId="0" xfId="0" applyFont="1" applyFill="1" applyAlignment="1">
      <alignment/>
    </xf>
    <xf numFmtId="0" fontId="64" fillId="0" borderId="25" xfId="0" applyFont="1" applyBorder="1" applyAlignment="1" applyProtection="1">
      <alignment/>
      <protection locked="0"/>
    </xf>
    <xf numFmtId="9" fontId="64" fillId="0" borderId="0" xfId="0" applyNumberFormat="1" applyFont="1" applyBorder="1" applyAlignment="1" applyProtection="1">
      <alignment vertical="center"/>
      <protection locked="0"/>
    </xf>
    <xf numFmtId="165" fontId="59" fillId="0" borderId="0" xfId="48" applyNumberFormat="1" applyFont="1" applyBorder="1" applyAlignment="1">
      <alignment vertical="top"/>
    </xf>
    <xf numFmtId="0" fontId="64" fillId="0" borderId="0" xfId="0" applyFont="1" applyBorder="1" applyAlignment="1" applyProtection="1">
      <alignment/>
      <protection locked="0"/>
    </xf>
    <xf numFmtId="0" fontId="54" fillId="0" borderId="22" xfId="0" applyFont="1" applyBorder="1" applyAlignment="1">
      <alignment/>
    </xf>
    <xf numFmtId="165" fontId="54" fillId="0" borderId="0" xfId="48" applyNumberFormat="1" applyFont="1" applyBorder="1" applyAlignment="1">
      <alignment horizontal="left"/>
    </xf>
    <xf numFmtId="0" fontId="54" fillId="0" borderId="28" xfId="0" applyFont="1" applyBorder="1" applyAlignment="1">
      <alignment/>
    </xf>
    <xf numFmtId="0" fontId="54" fillId="36" borderId="30" xfId="0" applyFont="1" applyFill="1" applyBorder="1" applyAlignment="1">
      <alignment/>
    </xf>
    <xf numFmtId="165" fontId="59" fillId="36" borderId="31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36" borderId="21" xfId="0" applyFont="1" applyFill="1" applyBorder="1" applyAlignment="1">
      <alignment/>
    </xf>
    <xf numFmtId="0" fontId="59" fillId="36" borderId="25" xfId="0" applyFont="1" applyFill="1" applyBorder="1" applyAlignment="1">
      <alignment/>
    </xf>
    <xf numFmtId="0" fontId="64" fillId="36" borderId="26" xfId="0" applyFont="1" applyFill="1" applyBorder="1" applyAlignment="1" applyProtection="1">
      <alignment/>
      <protection locked="0"/>
    </xf>
    <xf numFmtId="0" fontId="59" fillId="0" borderId="29" xfId="0" applyFont="1" applyBorder="1" applyAlignment="1">
      <alignment/>
    </xf>
    <xf numFmtId="0" fontId="59" fillId="0" borderId="30" xfId="0" applyFont="1" applyBorder="1" applyAlignment="1">
      <alignment/>
    </xf>
    <xf numFmtId="0" fontId="59" fillId="0" borderId="31" xfId="0" applyFont="1" applyBorder="1" applyAlignment="1">
      <alignment/>
    </xf>
    <xf numFmtId="0" fontId="59" fillId="36" borderId="32" xfId="0" applyFont="1" applyFill="1" applyBorder="1" applyAlignment="1">
      <alignment wrapText="1"/>
    </xf>
    <xf numFmtId="165" fontId="59" fillId="36" borderId="33" xfId="48" applyNumberFormat="1" applyFont="1" applyFill="1" applyBorder="1" applyAlignment="1">
      <alignment/>
    </xf>
    <xf numFmtId="0" fontId="59" fillId="36" borderId="34" xfId="0" applyFont="1" applyFill="1" applyBorder="1" applyAlignment="1">
      <alignment/>
    </xf>
    <xf numFmtId="0" fontId="64" fillId="0" borderId="0" xfId="0" applyFont="1" applyAlignment="1" applyProtection="1">
      <alignment/>
      <protection locked="0"/>
    </xf>
    <xf numFmtId="2" fontId="60" fillId="34" borderId="0" xfId="0" applyNumberFormat="1" applyFont="1" applyFill="1" applyBorder="1" applyAlignment="1">
      <alignment horizontal="right" vertical="center" wrapText="1"/>
    </xf>
    <xf numFmtId="165" fontId="67" fillId="0" borderId="0" xfId="0" applyNumberFormat="1" applyFont="1" applyBorder="1" applyAlignment="1">
      <alignment horizontal="center" vertical="center"/>
    </xf>
    <xf numFmtId="165" fontId="67" fillId="0" borderId="16" xfId="0" applyNumberFormat="1" applyFont="1" applyBorder="1" applyAlignment="1">
      <alignment horizontal="center" vertical="center"/>
    </xf>
    <xf numFmtId="43" fontId="67" fillId="0" borderId="0" xfId="0" applyNumberFormat="1" applyFont="1" applyBorder="1" applyAlignment="1">
      <alignment horizontal="center" vertical="center"/>
    </xf>
    <xf numFmtId="166" fontId="67" fillId="0" borderId="16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7" fillId="0" borderId="16" xfId="0" applyFont="1" applyBorder="1" applyAlignment="1">
      <alignment/>
    </xf>
    <xf numFmtId="0" fontId="49" fillId="2" borderId="13" xfId="0" applyFont="1" applyFill="1" applyBorder="1" applyAlignment="1" applyProtection="1">
      <alignment horizontal="center"/>
      <protection locked="0"/>
    </xf>
    <xf numFmtId="0" fontId="59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125"/>
          <c:w val="0.961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Hoja1!$G$22</c:f>
              <c:strCache>
                <c:ptCount val="1"/>
                <c:pt idx="0">
                  <c:v>Consumo (Wh/dia)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Hoja1!$H$21:$S$21</c:f>
              <c:strCache/>
            </c:strRef>
          </c:cat>
          <c:val>
            <c:numRef>
              <c:f>Hoja1!$H$22:$S$22</c:f>
              <c:numCache/>
            </c:numRef>
          </c:val>
          <c:smooth val="0"/>
        </c:ser>
        <c:ser>
          <c:idx val="1"/>
          <c:order val="1"/>
          <c:tx>
            <c:strRef>
              <c:f>Hoja1!$G$24</c:f>
              <c:strCache>
                <c:ptCount val="1"/>
                <c:pt idx="0">
                  <c:v>Produc.Solar (Wh/dia)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Hoja1!$H$21:$S$21</c:f>
              <c:strCache/>
            </c:strRef>
          </c:cat>
          <c:val>
            <c:numRef>
              <c:f>Hoja1!$H$24:$S$24</c:f>
              <c:numCache/>
            </c:numRef>
          </c:val>
          <c:smooth val="0"/>
        </c:ser>
        <c:marker val="1"/>
        <c:axId val="41091255"/>
        <c:axId val="34276976"/>
      </c:lineChart>
      <c:catAx>
        <c:axId val="41091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276976"/>
        <c:crosses val="autoZero"/>
        <c:auto val="1"/>
        <c:lblOffset val="100"/>
        <c:tickLblSkip val="1"/>
        <c:noMultiLvlLbl val="0"/>
      </c:catAx>
      <c:valAx>
        <c:axId val="3427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Wh/dia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091255"/>
        <c:crossesAt val="1"/>
        <c:crossBetween val="between"/>
        <c:dispUnits/>
      </c:valAx>
      <c:spPr>
        <a:blipFill>
          <a:blip r:embed="rId1">
            <a:alphaModFix amt="2000"/>
          </a:blip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25"/>
          <c:y val="0.0285"/>
          <c:w val="0.463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24</xdr:row>
      <xdr:rowOff>57150</xdr:rowOff>
    </xdr:from>
    <xdr:to>
      <xdr:col>18</xdr:col>
      <xdr:colOff>381000</xdr:colOff>
      <xdr:row>41</xdr:row>
      <xdr:rowOff>57150</xdr:rowOff>
    </xdr:to>
    <xdr:graphicFrame>
      <xdr:nvGraphicFramePr>
        <xdr:cNvPr id="1" name="Gráfico 2"/>
        <xdr:cNvGraphicFramePr/>
      </xdr:nvGraphicFramePr>
      <xdr:xfrm>
        <a:off x="6505575" y="4829175"/>
        <a:ext cx="6448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showGridLines="0" tabSelected="1" zoomScalePageLayoutView="0" workbookViewId="0" topLeftCell="A1">
      <selection activeCell="C43" sqref="C43"/>
    </sheetView>
  </sheetViews>
  <sheetFormatPr defaultColWidth="11.421875" defaultRowHeight="15"/>
  <cols>
    <col min="1" max="1" width="43.7109375" style="0" customWidth="1"/>
    <col min="2" max="2" width="13.7109375" style="0" customWidth="1"/>
    <col min="3" max="3" width="16.00390625" style="0" customWidth="1"/>
    <col min="4" max="4" width="12.00390625" style="0" customWidth="1"/>
    <col min="5" max="5" width="9.7109375" style="0" customWidth="1"/>
    <col min="6" max="6" width="10.7109375" style="0" customWidth="1"/>
    <col min="7" max="7" width="5.7109375" style="0" customWidth="1"/>
    <col min="8" max="19" width="7.00390625" style="0" customWidth="1"/>
    <col min="20" max="20" width="8.28125" style="0" customWidth="1"/>
    <col min="21" max="21" width="6.7109375" style="0" customWidth="1"/>
    <col min="22" max="22" width="4.140625" style="0" customWidth="1"/>
    <col min="23" max="23" width="12.7109375" style="0" customWidth="1"/>
    <col min="24" max="24" width="6.7109375" style="0" customWidth="1"/>
    <col min="25" max="28" width="4.140625" style="0" customWidth="1"/>
    <col min="29" max="37" width="11.57421875" style="0" customWidth="1"/>
    <col min="38" max="38" width="7.7109375" style="0" customWidth="1"/>
    <col min="39" max="39" width="11.28125" style="0" customWidth="1"/>
    <col min="40" max="40" width="5.28125" style="0" customWidth="1"/>
    <col min="41" max="41" width="3.57421875" style="0" customWidth="1"/>
    <col min="42" max="42" width="11.7109375" style="0" customWidth="1"/>
  </cols>
  <sheetData>
    <row r="1" ht="18">
      <c r="A1" s="55" t="s">
        <v>27</v>
      </c>
    </row>
    <row r="2" ht="14.25">
      <c r="A2" s="56" t="s">
        <v>102</v>
      </c>
    </row>
    <row r="3" ht="13.5" customHeight="1"/>
    <row r="4" spans="1:5" ht="13.5" customHeight="1">
      <c r="A4" s="57" t="s">
        <v>12</v>
      </c>
      <c r="B4" s="56"/>
      <c r="C4" s="56"/>
      <c r="D4" s="56"/>
      <c r="E4" s="56"/>
    </row>
    <row r="5" spans="1:6" ht="27.75" customHeight="1">
      <c r="A5" s="105" t="s">
        <v>122</v>
      </c>
      <c r="B5" s="105"/>
      <c r="C5" s="105"/>
      <c r="D5" s="105"/>
      <c r="E5" s="105"/>
      <c r="F5" s="21"/>
    </row>
    <row r="6" ht="3" customHeight="1" thickBot="1"/>
    <row r="7" spans="1:21" ht="30" customHeight="1">
      <c r="A7" s="4" t="s">
        <v>7</v>
      </c>
      <c r="B7" s="5" t="s">
        <v>8</v>
      </c>
      <c r="C7" s="5" t="s">
        <v>11</v>
      </c>
      <c r="D7" s="12" t="s">
        <v>9</v>
      </c>
      <c r="E7" s="6" t="s">
        <v>10</v>
      </c>
      <c r="F7" s="33"/>
      <c r="U7" s="29"/>
    </row>
    <row r="8" spans="1:6" ht="14.25">
      <c r="A8" s="7" t="s">
        <v>24</v>
      </c>
      <c r="B8" s="51">
        <v>0</v>
      </c>
      <c r="C8" s="52">
        <v>0</v>
      </c>
      <c r="D8" s="51">
        <v>0</v>
      </c>
      <c r="E8" s="13">
        <f aca="true" t="shared" si="0" ref="E8:E15">B8*C8*D8</f>
        <v>0</v>
      </c>
      <c r="F8" s="34"/>
    </row>
    <row r="9" spans="1:6" ht="14.25">
      <c r="A9" s="7" t="s">
        <v>23</v>
      </c>
      <c r="B9" s="51">
        <v>0</v>
      </c>
      <c r="C9" s="51">
        <v>0</v>
      </c>
      <c r="D9" s="51">
        <v>0</v>
      </c>
      <c r="E9" s="13">
        <f t="shared" si="0"/>
        <v>0</v>
      </c>
      <c r="F9" s="34"/>
    </row>
    <row r="10" spans="1:6" ht="14.25">
      <c r="A10" s="7" t="s">
        <v>22</v>
      </c>
      <c r="B10" s="51">
        <v>0</v>
      </c>
      <c r="C10" s="51">
        <v>0</v>
      </c>
      <c r="D10" s="51">
        <v>0</v>
      </c>
      <c r="E10" s="13">
        <f t="shared" si="0"/>
        <v>0</v>
      </c>
      <c r="F10" s="34"/>
    </row>
    <row r="11" spans="1:6" ht="14.25">
      <c r="A11" s="7" t="s">
        <v>25</v>
      </c>
      <c r="B11" s="51">
        <v>0</v>
      </c>
      <c r="C11" s="51">
        <v>0</v>
      </c>
      <c r="D11" s="51">
        <v>0</v>
      </c>
      <c r="E11" s="13">
        <f t="shared" si="0"/>
        <v>0</v>
      </c>
      <c r="F11" s="34"/>
    </row>
    <row r="12" spans="1:6" ht="14.25">
      <c r="A12" s="7" t="s">
        <v>26</v>
      </c>
      <c r="B12" s="51">
        <v>0</v>
      </c>
      <c r="C12" s="51">
        <v>0</v>
      </c>
      <c r="D12" s="51">
        <v>0</v>
      </c>
      <c r="E12" s="13">
        <f t="shared" si="0"/>
        <v>0</v>
      </c>
      <c r="F12" s="34"/>
    </row>
    <row r="13" spans="1:6" ht="14.25">
      <c r="A13" s="7" t="s">
        <v>21</v>
      </c>
      <c r="B13" s="51">
        <v>0</v>
      </c>
      <c r="C13" s="53">
        <v>0</v>
      </c>
      <c r="D13" s="51">
        <v>0</v>
      </c>
      <c r="E13" s="13">
        <f t="shared" si="0"/>
        <v>0</v>
      </c>
      <c r="F13" s="34"/>
    </row>
    <row r="14" spans="1:6" ht="14.25">
      <c r="A14" s="104" t="s">
        <v>119</v>
      </c>
      <c r="B14" s="51">
        <v>0</v>
      </c>
      <c r="C14" s="53">
        <v>0</v>
      </c>
      <c r="D14" s="51">
        <v>0</v>
      </c>
      <c r="E14" s="13">
        <f t="shared" si="0"/>
        <v>0</v>
      </c>
      <c r="F14" s="34"/>
    </row>
    <row r="15" spans="1:6" ht="14.25">
      <c r="A15" s="104" t="s">
        <v>120</v>
      </c>
      <c r="B15" s="51">
        <v>0</v>
      </c>
      <c r="C15" s="53">
        <v>0</v>
      </c>
      <c r="D15" s="51">
        <v>0</v>
      </c>
      <c r="E15" s="13">
        <f t="shared" si="0"/>
        <v>0</v>
      </c>
      <c r="F15" s="34"/>
    </row>
    <row r="16" spans="1:6" ht="14.25">
      <c r="A16" s="7"/>
      <c r="B16" s="19" t="s">
        <v>18</v>
      </c>
      <c r="C16" s="18">
        <f>SUM(C8:C14)</f>
        <v>0</v>
      </c>
      <c r="D16" s="8"/>
      <c r="E16" s="13"/>
      <c r="F16" s="34"/>
    </row>
    <row r="17" spans="1:6" ht="14.25">
      <c r="A17" s="7"/>
      <c r="B17" s="11"/>
      <c r="C17" s="11"/>
      <c r="D17" s="16" t="s">
        <v>121</v>
      </c>
      <c r="E17" s="54">
        <v>0</v>
      </c>
      <c r="F17" s="35"/>
    </row>
    <row r="18" spans="1:6" ht="18" customHeight="1" thickBot="1">
      <c r="A18" s="9"/>
      <c r="B18" s="10"/>
      <c r="C18" s="15"/>
      <c r="D18" s="20" t="s">
        <v>16</v>
      </c>
      <c r="E18" s="14">
        <f>IF(AND(E17&gt;0,SUM(E8:E15)&lt;&gt;0),"ERROR DATOS",IF(SUM(E8:E17)&lt;&gt;0,SUM(E8:E17),E17))</f>
        <v>0</v>
      </c>
      <c r="F18" s="36"/>
    </row>
    <row r="19" spans="6:19" ht="9" customHeight="1"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</row>
    <row r="20" spans="1:19" ht="15" customHeight="1">
      <c r="A20" s="57" t="s">
        <v>13</v>
      </c>
      <c r="B20" s="56"/>
      <c r="C20" s="56"/>
      <c r="F20" s="26" t="str">
        <f>B25</f>
        <v>Alenteio</v>
      </c>
      <c r="G20" s="3"/>
      <c r="H20" s="3"/>
      <c r="I20" s="3"/>
      <c r="J20" s="3"/>
      <c r="K20" s="37" t="s">
        <v>40</v>
      </c>
      <c r="L20" s="37"/>
      <c r="M20" s="37"/>
      <c r="N20" s="3"/>
      <c r="O20" s="3"/>
      <c r="P20" s="3"/>
      <c r="Q20" s="3"/>
      <c r="R20" s="3"/>
      <c r="S20" s="27"/>
    </row>
    <row r="21" spans="1:19" ht="30" customHeight="1">
      <c r="A21" s="105" t="s">
        <v>123</v>
      </c>
      <c r="B21" s="105"/>
      <c r="C21" s="105"/>
      <c r="E21" s="21"/>
      <c r="F21" s="26"/>
      <c r="G21" s="28"/>
      <c r="H21" s="38" t="s">
        <v>28</v>
      </c>
      <c r="I21" s="38" t="s">
        <v>29</v>
      </c>
      <c r="J21" s="38" t="s">
        <v>30</v>
      </c>
      <c r="K21" s="38" t="s">
        <v>31</v>
      </c>
      <c r="L21" s="38" t="s">
        <v>32</v>
      </c>
      <c r="M21" s="38" t="s">
        <v>33</v>
      </c>
      <c r="N21" s="38" t="s">
        <v>34</v>
      </c>
      <c r="O21" s="38" t="s">
        <v>35</v>
      </c>
      <c r="P21" s="38" t="s">
        <v>36</v>
      </c>
      <c r="Q21" s="38" t="s">
        <v>37</v>
      </c>
      <c r="R21" s="38" t="s">
        <v>38</v>
      </c>
      <c r="S21" s="39" t="s">
        <v>39</v>
      </c>
    </row>
    <row r="22" spans="1:19" ht="12" customHeight="1">
      <c r="A22" s="1"/>
      <c r="B22" s="2"/>
      <c r="C22" s="1"/>
      <c r="F22" s="48"/>
      <c r="G22" s="49" t="s">
        <v>101</v>
      </c>
      <c r="H22" s="98">
        <f>$E$18</f>
        <v>0</v>
      </c>
      <c r="I22" s="98">
        <f aca="true" t="shared" si="1" ref="I22:S22">$E$18</f>
        <v>0</v>
      </c>
      <c r="J22" s="98">
        <f t="shared" si="1"/>
        <v>0</v>
      </c>
      <c r="K22" s="98">
        <f t="shared" si="1"/>
        <v>0</v>
      </c>
      <c r="L22" s="98">
        <f t="shared" si="1"/>
        <v>0</v>
      </c>
      <c r="M22" s="98">
        <f t="shared" si="1"/>
        <v>0</v>
      </c>
      <c r="N22" s="98">
        <f t="shared" si="1"/>
        <v>0</v>
      </c>
      <c r="O22" s="98">
        <f t="shared" si="1"/>
        <v>0</v>
      </c>
      <c r="P22" s="98">
        <f t="shared" si="1"/>
        <v>0</v>
      </c>
      <c r="Q22" s="98">
        <f t="shared" si="1"/>
        <v>0</v>
      </c>
      <c r="R22" s="98">
        <f t="shared" si="1"/>
        <v>0</v>
      </c>
      <c r="S22" s="99">
        <f t="shared" si="1"/>
        <v>0</v>
      </c>
    </row>
    <row r="23" spans="1:19" ht="14.25">
      <c r="A23" s="58" t="s">
        <v>109</v>
      </c>
      <c r="B23" s="56"/>
      <c r="C23" s="56"/>
      <c r="F23" s="47"/>
      <c r="G23" s="50" t="s">
        <v>52</v>
      </c>
      <c r="H23" s="100">
        <f>VLOOKUP($B$25,$A$60:$Q$119,2,FALSE)</f>
        <v>2.77</v>
      </c>
      <c r="I23" s="100">
        <f>VLOOKUP($B$25,$A$60:$Q$119,3,FALSE)</f>
        <v>3.97</v>
      </c>
      <c r="J23" s="100">
        <f>VLOOKUP($B$25,$A$60:$Q$119,4,FALSE)</f>
        <v>5.19</v>
      </c>
      <c r="K23" s="100">
        <f>VLOOKUP($B$25,$A$60:$Q$119,5,FALSE)</f>
        <v>5.24</v>
      </c>
      <c r="L23" s="100">
        <f>VLOOKUP($B$25,$A$60:$Q$119,6,FALSE)</f>
        <v>5.97</v>
      </c>
      <c r="M23" s="100">
        <f>VLOOKUP($B$25,$A$60:$Q$119,7,FALSE)</f>
        <v>6.66</v>
      </c>
      <c r="N23" s="100">
        <f>VLOOKUP($B$25,$A$60:$Q$119,8,FALSE)</f>
        <v>7.31</v>
      </c>
      <c r="O23" s="100">
        <f>VLOOKUP($B$25,$A$60:$Q$119,9,FALSE)</f>
        <v>7.09</v>
      </c>
      <c r="P23" s="100">
        <f>VLOOKUP($B$25,$A$60:$Q$119,10,FALSE)</f>
        <v>6.07</v>
      </c>
      <c r="Q23" s="100">
        <f>VLOOKUP($B$25,$A$60:$Q$119,11,FALSE)</f>
        <v>4.58</v>
      </c>
      <c r="R23" s="100">
        <f>VLOOKUP($B$25,$A$60:$Q$119,12,FALSE)</f>
        <v>3.02</v>
      </c>
      <c r="S23" s="101">
        <f>VLOOKUP($B$25,$A$60:$Q$119,13,FALSE)</f>
        <v>2.52</v>
      </c>
    </row>
    <row r="24" spans="1:19" ht="15" thickBot="1">
      <c r="A24" s="40" t="s">
        <v>19</v>
      </c>
      <c r="B24" s="59">
        <v>150</v>
      </c>
      <c r="C24" s="60" t="s">
        <v>0</v>
      </c>
      <c r="F24" s="48"/>
      <c r="G24" s="49" t="s">
        <v>116</v>
      </c>
      <c r="H24" s="98">
        <f aca="true" t="shared" si="2" ref="H24:S24">($B$24*$B$36*H23)*(1-$B$34)</f>
        <v>0</v>
      </c>
      <c r="I24" s="98">
        <f t="shared" si="2"/>
        <v>0</v>
      </c>
      <c r="J24" s="98">
        <f t="shared" si="2"/>
        <v>0</v>
      </c>
      <c r="K24" s="98">
        <f t="shared" si="2"/>
        <v>0</v>
      </c>
      <c r="L24" s="98">
        <f t="shared" si="2"/>
        <v>0</v>
      </c>
      <c r="M24" s="98">
        <f t="shared" si="2"/>
        <v>0</v>
      </c>
      <c r="N24" s="98">
        <f t="shared" si="2"/>
        <v>0</v>
      </c>
      <c r="O24" s="98">
        <f t="shared" si="2"/>
        <v>0</v>
      </c>
      <c r="P24" s="98">
        <f t="shared" si="2"/>
        <v>0</v>
      </c>
      <c r="Q24" s="98">
        <f t="shared" si="2"/>
        <v>0</v>
      </c>
      <c r="R24" s="98">
        <f t="shared" si="2"/>
        <v>0</v>
      </c>
      <c r="S24" s="99">
        <f t="shared" si="2"/>
        <v>0</v>
      </c>
    </row>
    <row r="25" spans="1:19" ht="15" customHeight="1" thickBot="1">
      <c r="A25" s="41" t="s">
        <v>89</v>
      </c>
      <c r="B25" s="61" t="s">
        <v>137</v>
      </c>
      <c r="C25" s="62"/>
      <c r="F25" s="26"/>
      <c r="G25" s="3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3"/>
    </row>
    <row r="26" spans="1:19" ht="30" customHeight="1">
      <c r="A26" s="46" t="s">
        <v>99</v>
      </c>
      <c r="B26" s="63" t="s">
        <v>97</v>
      </c>
      <c r="C26" s="62"/>
      <c r="F26" s="2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7"/>
    </row>
    <row r="27" spans="1:19" ht="15" customHeight="1">
      <c r="A27" s="64" t="s">
        <v>138</v>
      </c>
      <c r="B27" s="65">
        <f>VLOOKUP($B$26,$A28:$B$31,2,FALSE)</f>
        <v>5.032500000000001</v>
      </c>
      <c r="C27" s="66"/>
      <c r="F27" s="2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7"/>
    </row>
    <row r="28" spans="1:19" ht="15.75" customHeight="1">
      <c r="A28" s="67" t="s">
        <v>97</v>
      </c>
      <c r="B28" s="68">
        <f>VLOOKUP($B$25,$A60:$Q$119,14,FALSE)</f>
        <v>5.032500000000001</v>
      </c>
      <c r="C28" s="62"/>
      <c r="F28" s="2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7"/>
    </row>
    <row r="29" spans="1:19" ht="15.75" customHeight="1">
      <c r="A29" s="67" t="s">
        <v>96</v>
      </c>
      <c r="B29" s="68">
        <f>VLOOKUP($B$25,$A60:$Q$119,15,FALSE)</f>
        <v>2.52</v>
      </c>
      <c r="C29" s="62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7"/>
    </row>
    <row r="30" spans="1:19" ht="15.75" customHeight="1">
      <c r="A30" s="67" t="s">
        <v>98</v>
      </c>
      <c r="B30" s="68">
        <f>VLOOKUP($B$25,$A60:$Q$119,16,FALSE)</f>
        <v>3.0700000000000003</v>
      </c>
      <c r="C30" s="62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7"/>
    </row>
    <row r="31" spans="1:19" ht="15.75" customHeight="1">
      <c r="A31" s="67" t="s">
        <v>95</v>
      </c>
      <c r="B31" s="68">
        <f>VLOOKUP($B$25,$A60:$Q$119,17,FALSE)</f>
        <v>6.619999999999999</v>
      </c>
      <c r="C31" s="62"/>
      <c r="D31" s="17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7"/>
    </row>
    <row r="32" spans="1:19" ht="15" customHeight="1">
      <c r="A32" s="41" t="s">
        <v>103</v>
      </c>
      <c r="B32" s="69">
        <f>B24*B27</f>
        <v>754.8750000000001</v>
      </c>
      <c r="C32" s="62" t="s">
        <v>1</v>
      </c>
      <c r="D32" s="17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7"/>
    </row>
    <row r="33" spans="1:19" ht="18" customHeight="1">
      <c r="A33" s="41" t="s">
        <v>110</v>
      </c>
      <c r="B33" s="70">
        <f>E18/B32</f>
        <v>0</v>
      </c>
      <c r="C33" s="62" t="s">
        <v>105</v>
      </c>
      <c r="D33" s="22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7"/>
    </row>
    <row r="34" spans="1:19" ht="14.25">
      <c r="A34" s="41" t="s">
        <v>104</v>
      </c>
      <c r="B34" s="71">
        <v>0.2</v>
      </c>
      <c r="C34" s="62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7"/>
    </row>
    <row r="35" spans="1:19" ht="14.25">
      <c r="A35" s="41" t="s">
        <v>111</v>
      </c>
      <c r="B35" s="72">
        <f>B33+B33*B34</f>
        <v>0</v>
      </c>
      <c r="C35" s="62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7"/>
    </row>
    <row r="36" spans="1:19" ht="14.25">
      <c r="A36" s="73" t="s">
        <v>106</v>
      </c>
      <c r="B36" s="74">
        <f>ROUNDUP(B35,0)</f>
        <v>0</v>
      </c>
      <c r="C36" s="75" t="s">
        <v>105</v>
      </c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7"/>
    </row>
    <row r="37" spans="6:19" ht="7.5" customHeight="1"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27"/>
    </row>
    <row r="38" spans="1:19" ht="15.75" customHeight="1">
      <c r="A38" s="76" t="s">
        <v>15</v>
      </c>
      <c r="B38" s="56"/>
      <c r="C38" s="5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7"/>
    </row>
    <row r="39" spans="1:19" ht="14.25">
      <c r="A39" s="40" t="s">
        <v>100</v>
      </c>
      <c r="B39" s="77">
        <v>3</v>
      </c>
      <c r="C39" s="60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7"/>
    </row>
    <row r="40" spans="1:19" ht="27">
      <c r="A40" s="46" t="s">
        <v>17</v>
      </c>
      <c r="B40" s="78">
        <v>0.4</v>
      </c>
      <c r="C40" s="62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7"/>
    </row>
    <row r="41" spans="1:19" ht="14.25">
      <c r="A41" s="41" t="s">
        <v>14</v>
      </c>
      <c r="B41" s="79">
        <f>+E18*B39/(1-B40)</f>
        <v>0</v>
      </c>
      <c r="C41" s="62" t="s">
        <v>6</v>
      </c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7"/>
    </row>
    <row r="42" spans="1:19" ht="15" thickBot="1">
      <c r="A42" s="41" t="s">
        <v>139</v>
      </c>
      <c r="B42" s="80">
        <v>12</v>
      </c>
      <c r="C42" s="62" t="s">
        <v>2</v>
      </c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</row>
    <row r="43" spans="1:3" ht="14.25">
      <c r="A43" s="81" t="s">
        <v>107</v>
      </c>
      <c r="B43" s="82">
        <f>+B41/B42</f>
        <v>0</v>
      </c>
      <c r="C43" s="83" t="s">
        <v>3</v>
      </c>
    </row>
    <row r="44" spans="1:3" ht="14.25">
      <c r="A44" s="41" t="s">
        <v>112</v>
      </c>
      <c r="B44" s="80">
        <v>2</v>
      </c>
      <c r="C44" s="62" t="s">
        <v>5</v>
      </c>
    </row>
    <row r="45" spans="1:3" ht="14.25">
      <c r="A45" s="73" t="s">
        <v>108</v>
      </c>
      <c r="B45" s="84">
        <f>B42/B44</f>
        <v>6</v>
      </c>
      <c r="C45" s="85"/>
    </row>
    <row r="46" spans="1:3" ht="10.5" customHeight="1">
      <c r="A46" s="86"/>
      <c r="B46" s="86"/>
      <c r="C46" s="56"/>
    </row>
    <row r="47" spans="1:3" ht="14.25">
      <c r="A47" s="87" t="s">
        <v>4</v>
      </c>
      <c r="B47" s="88">
        <v>1</v>
      </c>
      <c r="C47" s="89" t="s">
        <v>117</v>
      </c>
    </row>
    <row r="48" spans="1:3" ht="6" customHeight="1">
      <c r="A48" s="90"/>
      <c r="B48" s="91"/>
      <c r="C48" s="92"/>
    </row>
    <row r="49" spans="1:3" ht="6" customHeight="1">
      <c r="A49" s="56"/>
      <c r="B49" s="56"/>
      <c r="C49" s="56"/>
    </row>
    <row r="50" spans="1:3" ht="14.25">
      <c r="A50" s="93" t="s">
        <v>113</v>
      </c>
      <c r="B50" s="94">
        <f>C16*1.5</f>
        <v>0</v>
      </c>
      <c r="C50" s="95"/>
    </row>
    <row r="51" spans="1:3" ht="14.25">
      <c r="A51" s="56" t="s">
        <v>20</v>
      </c>
      <c r="B51" s="96" t="s">
        <v>118</v>
      </c>
      <c r="C51" s="56"/>
    </row>
    <row r="59" spans="2:17" ht="14.25" hidden="1">
      <c r="B59" t="s">
        <v>41</v>
      </c>
      <c r="C59" t="s">
        <v>42</v>
      </c>
      <c r="D59" t="s">
        <v>43</v>
      </c>
      <c r="E59" t="s">
        <v>31</v>
      </c>
      <c r="F59" t="s">
        <v>44</v>
      </c>
      <c r="G59" t="s">
        <v>45</v>
      </c>
      <c r="H59" t="s">
        <v>46</v>
      </c>
      <c r="I59" t="s">
        <v>47</v>
      </c>
      <c r="J59" t="s">
        <v>48</v>
      </c>
      <c r="K59" t="s">
        <v>49</v>
      </c>
      <c r="L59" t="s">
        <v>50</v>
      </c>
      <c r="M59" t="s">
        <v>51</v>
      </c>
      <c r="N59" s="42" t="s">
        <v>97</v>
      </c>
      <c r="O59" s="42" t="s">
        <v>96</v>
      </c>
      <c r="P59" s="42" t="s">
        <v>94</v>
      </c>
      <c r="Q59" s="42" t="s">
        <v>95</v>
      </c>
    </row>
    <row r="60" spans="1:17" ht="14.25" hidden="1">
      <c r="A60" t="s">
        <v>87</v>
      </c>
      <c r="B60">
        <v>2.67</v>
      </c>
      <c r="C60">
        <v>3.98</v>
      </c>
      <c r="D60">
        <v>5.28</v>
      </c>
      <c r="E60">
        <v>5.39</v>
      </c>
      <c r="F60">
        <v>5.44</v>
      </c>
      <c r="G60">
        <v>5.63</v>
      </c>
      <c r="H60">
        <v>5.86</v>
      </c>
      <c r="I60">
        <v>6.04</v>
      </c>
      <c r="J60">
        <v>5.91</v>
      </c>
      <c r="K60">
        <v>4.49</v>
      </c>
      <c r="L60">
        <v>3.08</v>
      </c>
      <c r="M60">
        <v>2.83</v>
      </c>
      <c r="N60" s="97">
        <f>AVERAGE(B60:M60)</f>
        <v>4.716666666666667</v>
      </c>
      <c r="O60" s="44">
        <f>MIN(B60:N60)</f>
        <v>2.67</v>
      </c>
      <c r="P60" s="45">
        <f>AVERAGE(L60:M60,B60:C60)</f>
        <v>3.14</v>
      </c>
      <c r="Q60" s="45">
        <f>AVERAGE(F60:J60)</f>
        <v>5.776</v>
      </c>
    </row>
    <row r="61" spans="1:17" ht="14.25" hidden="1">
      <c r="A61" t="s">
        <v>64</v>
      </c>
      <c r="B61">
        <v>3.97</v>
      </c>
      <c r="C61">
        <v>4.96</v>
      </c>
      <c r="D61">
        <v>5.77</v>
      </c>
      <c r="E61">
        <v>5.73</v>
      </c>
      <c r="F61">
        <v>5.85</v>
      </c>
      <c r="G61">
        <v>6.27</v>
      </c>
      <c r="H61">
        <v>6.77</v>
      </c>
      <c r="I61">
        <v>6.66</v>
      </c>
      <c r="J61">
        <v>6.05</v>
      </c>
      <c r="K61">
        <v>5.39</v>
      </c>
      <c r="L61">
        <v>4.29</v>
      </c>
      <c r="M61">
        <v>3.8</v>
      </c>
      <c r="N61" s="97">
        <f aca="true" t="shared" si="3" ref="N61:N119">AVERAGE(B61:M61)</f>
        <v>5.459166666666666</v>
      </c>
      <c r="O61" s="44">
        <f aca="true" t="shared" si="4" ref="O61:O119">MIN(B61:N61)</f>
        <v>3.8</v>
      </c>
      <c r="P61" s="45">
        <f aca="true" t="shared" si="5" ref="P61:P119">AVERAGE(L61:M61,B61:C61)</f>
        <v>4.255</v>
      </c>
      <c r="Q61" s="45">
        <f aca="true" t="shared" si="6" ref="Q61:Q119">AVERAGE(F61:J61)</f>
        <v>6.32</v>
      </c>
    </row>
    <row r="62" spans="1:17" ht="14.25" hidden="1">
      <c r="A62" t="s">
        <v>82</v>
      </c>
      <c r="B62">
        <v>4.63</v>
      </c>
      <c r="C62">
        <v>5.66</v>
      </c>
      <c r="D62">
        <v>6.48</v>
      </c>
      <c r="E62">
        <v>6.38</v>
      </c>
      <c r="F62">
        <v>6.33</v>
      </c>
      <c r="G62">
        <v>6.44</v>
      </c>
      <c r="H62">
        <v>6.67</v>
      </c>
      <c r="I62">
        <v>6.86</v>
      </c>
      <c r="J62">
        <v>6.66</v>
      </c>
      <c r="K62">
        <v>6.13</v>
      </c>
      <c r="L62">
        <v>5.16</v>
      </c>
      <c r="M62">
        <v>4.39</v>
      </c>
      <c r="N62" s="97">
        <f t="shared" si="3"/>
        <v>5.982500000000001</v>
      </c>
      <c r="O62" s="44">
        <f t="shared" si="4"/>
        <v>4.39</v>
      </c>
      <c r="P62" s="45">
        <f t="shared" si="5"/>
        <v>4.96</v>
      </c>
      <c r="Q62" s="45">
        <f t="shared" si="6"/>
        <v>6.591999999999999</v>
      </c>
    </row>
    <row r="63" spans="1:17" ht="14.25" hidden="1">
      <c r="A63" t="s">
        <v>137</v>
      </c>
      <c r="B63">
        <v>2.77</v>
      </c>
      <c r="C63">
        <v>3.97</v>
      </c>
      <c r="D63">
        <v>5.19</v>
      </c>
      <c r="E63">
        <v>5.24</v>
      </c>
      <c r="F63">
        <v>5.97</v>
      </c>
      <c r="G63">
        <v>6.66</v>
      </c>
      <c r="H63">
        <v>7.31</v>
      </c>
      <c r="I63">
        <v>7.09</v>
      </c>
      <c r="J63">
        <v>6.07</v>
      </c>
      <c r="K63">
        <v>4.58</v>
      </c>
      <c r="L63">
        <v>3.02</v>
      </c>
      <c r="M63">
        <v>2.52</v>
      </c>
      <c r="N63" s="97">
        <f>AVERAGE(B63:M63)</f>
        <v>5.032500000000001</v>
      </c>
      <c r="O63" s="44">
        <f>MIN(B63:N63)</f>
        <v>2.52</v>
      </c>
      <c r="P63" s="45">
        <f>AVERAGE(L63:M63,B63:C63)</f>
        <v>3.0700000000000003</v>
      </c>
      <c r="Q63" s="45">
        <f>AVERAGE(F63:J63)</f>
        <v>6.619999999999999</v>
      </c>
    </row>
    <row r="64" spans="1:17" ht="14.25" hidden="1">
      <c r="A64" t="s">
        <v>132</v>
      </c>
      <c r="B64">
        <v>4.29</v>
      </c>
      <c r="C64">
        <v>5.08</v>
      </c>
      <c r="D64">
        <v>6.18</v>
      </c>
      <c r="E64">
        <v>6.22</v>
      </c>
      <c r="F64">
        <v>6.6</v>
      </c>
      <c r="G64">
        <v>6.95</v>
      </c>
      <c r="H64">
        <v>7.09</v>
      </c>
      <c r="I64">
        <v>6.93</v>
      </c>
      <c r="J64">
        <v>6.2</v>
      </c>
      <c r="K64">
        <v>5.56</v>
      </c>
      <c r="L64">
        <v>4.39</v>
      </c>
      <c r="M64">
        <v>3.87</v>
      </c>
      <c r="N64" s="97">
        <f>AVERAGE(B64:M64)</f>
        <v>5.78</v>
      </c>
      <c r="O64" s="44">
        <f>MIN(B64:N64)</f>
        <v>3.87</v>
      </c>
      <c r="P64" s="45">
        <f>AVERAGE(L64:M64,B64:C64)</f>
        <v>4.407500000000001</v>
      </c>
      <c r="Q64" s="45">
        <f>AVERAGE(F64:J64)</f>
        <v>6.7540000000000004</v>
      </c>
    </row>
    <row r="65" spans="1:17" ht="14.25" hidden="1">
      <c r="A65" t="s">
        <v>69</v>
      </c>
      <c r="B65">
        <v>4.91</v>
      </c>
      <c r="C65">
        <v>5.75</v>
      </c>
      <c r="D65">
        <v>6.64</v>
      </c>
      <c r="E65">
        <v>6.46</v>
      </c>
      <c r="F65">
        <v>6.35</v>
      </c>
      <c r="G65">
        <v>6.47</v>
      </c>
      <c r="H65">
        <v>6.61</v>
      </c>
      <c r="I65">
        <v>6.79</v>
      </c>
      <c r="J65">
        <v>6.43</v>
      </c>
      <c r="K65">
        <v>5.99</v>
      </c>
      <c r="L65">
        <v>5.11</v>
      </c>
      <c r="M65">
        <v>4.75</v>
      </c>
      <c r="N65" s="97">
        <f t="shared" si="3"/>
        <v>6.021666666666667</v>
      </c>
      <c r="O65" s="44">
        <f t="shared" si="4"/>
        <v>4.75</v>
      </c>
      <c r="P65" s="45">
        <f t="shared" si="5"/>
        <v>5.13</v>
      </c>
      <c r="Q65" s="45">
        <f t="shared" si="6"/>
        <v>6.529999999999999</v>
      </c>
    </row>
    <row r="66" spans="1:17" ht="14.25" hidden="1">
      <c r="A66" t="s">
        <v>54</v>
      </c>
      <c r="B66">
        <v>3.15</v>
      </c>
      <c r="C66">
        <v>4.06</v>
      </c>
      <c r="D66">
        <v>5.06</v>
      </c>
      <c r="E66">
        <v>5.09</v>
      </c>
      <c r="F66">
        <v>5.35</v>
      </c>
      <c r="G66">
        <v>6.05</v>
      </c>
      <c r="H66">
        <v>6.63</v>
      </c>
      <c r="I66">
        <v>6.58</v>
      </c>
      <c r="J66">
        <v>5.96</v>
      </c>
      <c r="K66">
        <v>4.86</v>
      </c>
      <c r="L66">
        <v>3.37</v>
      </c>
      <c r="M66">
        <v>3.16</v>
      </c>
      <c r="N66" s="97">
        <f t="shared" si="3"/>
        <v>4.9433333333333325</v>
      </c>
      <c r="O66" s="44">
        <f t="shared" si="4"/>
        <v>3.15</v>
      </c>
      <c r="P66" s="45">
        <f t="shared" si="5"/>
        <v>3.4349999999999996</v>
      </c>
      <c r="Q66" s="45">
        <f t="shared" si="6"/>
        <v>6.114</v>
      </c>
    </row>
    <row r="67" spans="1:17" ht="14.25" hidden="1">
      <c r="A67" t="s">
        <v>63</v>
      </c>
      <c r="B67">
        <v>3.96</v>
      </c>
      <c r="C67">
        <v>5.32</v>
      </c>
      <c r="D67">
        <v>6.06</v>
      </c>
      <c r="E67">
        <v>5.97</v>
      </c>
      <c r="F67">
        <v>6.2</v>
      </c>
      <c r="G67">
        <v>6.52</v>
      </c>
      <c r="H67">
        <v>6.95</v>
      </c>
      <c r="I67">
        <v>7.01</v>
      </c>
      <c r="J67">
        <v>6.56</v>
      </c>
      <c r="K67">
        <v>5.74</v>
      </c>
      <c r="L67">
        <v>4.63</v>
      </c>
      <c r="M67">
        <v>3.78</v>
      </c>
      <c r="N67" s="97">
        <f t="shared" si="3"/>
        <v>5.7250000000000005</v>
      </c>
      <c r="O67" s="44">
        <f t="shared" si="4"/>
        <v>3.78</v>
      </c>
      <c r="P67" s="45">
        <f t="shared" si="5"/>
        <v>4.4225</v>
      </c>
      <c r="Q67" s="45">
        <f t="shared" si="6"/>
        <v>6.648000000000001</v>
      </c>
    </row>
    <row r="68" spans="1:17" ht="14.25" hidden="1">
      <c r="A68" t="s">
        <v>78</v>
      </c>
      <c r="B68">
        <v>4.11</v>
      </c>
      <c r="C68">
        <v>5.03</v>
      </c>
      <c r="D68">
        <v>6.06</v>
      </c>
      <c r="E68">
        <v>5.82</v>
      </c>
      <c r="F68">
        <v>6.14</v>
      </c>
      <c r="G68">
        <v>6.32</v>
      </c>
      <c r="H68">
        <v>6.49</v>
      </c>
      <c r="I68">
        <v>6.35</v>
      </c>
      <c r="J68">
        <v>5.89</v>
      </c>
      <c r="K68">
        <v>5.23</v>
      </c>
      <c r="L68">
        <v>4.17</v>
      </c>
      <c r="M68">
        <v>3.9</v>
      </c>
      <c r="N68" s="97">
        <f t="shared" si="3"/>
        <v>5.459166666666668</v>
      </c>
      <c r="O68" s="44">
        <f t="shared" si="4"/>
        <v>3.9</v>
      </c>
      <c r="P68" s="45">
        <f t="shared" si="5"/>
        <v>4.3025</v>
      </c>
      <c r="Q68" s="45">
        <f t="shared" si="6"/>
        <v>6.238000000000001</v>
      </c>
    </row>
    <row r="69" spans="1:17" ht="14.25" hidden="1">
      <c r="A69" t="s">
        <v>124</v>
      </c>
      <c r="B69">
        <v>2.34</v>
      </c>
      <c r="C69">
        <v>3.12</v>
      </c>
      <c r="D69">
        <v>4.51</v>
      </c>
      <c r="E69">
        <v>4.78</v>
      </c>
      <c r="F69">
        <v>5.05</v>
      </c>
      <c r="G69">
        <v>5.27</v>
      </c>
      <c r="H69">
        <v>5.44</v>
      </c>
      <c r="I69">
        <v>5.15</v>
      </c>
      <c r="J69">
        <v>4.95</v>
      </c>
      <c r="K69">
        <v>3.78</v>
      </c>
      <c r="L69">
        <v>2.36</v>
      </c>
      <c r="M69">
        <v>2.31</v>
      </c>
      <c r="N69" s="97">
        <f t="shared" si="3"/>
        <v>4.088333333333334</v>
      </c>
      <c r="O69" s="44">
        <f t="shared" si="4"/>
        <v>2.31</v>
      </c>
      <c r="P69" s="45">
        <f t="shared" si="5"/>
        <v>2.5324999999999998</v>
      </c>
      <c r="Q69" s="45">
        <f t="shared" si="6"/>
        <v>5.172000000000001</v>
      </c>
    </row>
    <row r="70" spans="1:17" ht="14.25" hidden="1">
      <c r="A70" t="s">
        <v>93</v>
      </c>
      <c r="B70">
        <v>2.53</v>
      </c>
      <c r="C70">
        <v>3.66</v>
      </c>
      <c r="D70">
        <v>4.97</v>
      </c>
      <c r="E70">
        <v>5.06</v>
      </c>
      <c r="F70">
        <v>5.67</v>
      </c>
      <c r="G70">
        <v>6.13</v>
      </c>
      <c r="H70">
        <v>6.69</v>
      </c>
      <c r="I70">
        <v>6.64</v>
      </c>
      <c r="J70">
        <v>6.03</v>
      </c>
      <c r="K70">
        <v>4.55</v>
      </c>
      <c r="L70">
        <v>2.9</v>
      </c>
      <c r="M70">
        <v>2.64</v>
      </c>
      <c r="N70" s="97">
        <f t="shared" si="3"/>
        <v>4.789166666666667</v>
      </c>
      <c r="O70" s="44">
        <f t="shared" si="4"/>
        <v>2.53</v>
      </c>
      <c r="P70" s="45">
        <f t="shared" si="5"/>
        <v>2.9325</v>
      </c>
      <c r="Q70" s="45">
        <f t="shared" si="6"/>
        <v>6.232000000000001</v>
      </c>
    </row>
    <row r="71" spans="1:17" ht="14.25" hidden="1">
      <c r="A71" t="s">
        <v>53</v>
      </c>
      <c r="B71">
        <v>3.89</v>
      </c>
      <c r="C71">
        <v>5.22</v>
      </c>
      <c r="D71">
        <v>6.06</v>
      </c>
      <c r="E71">
        <v>5.98</v>
      </c>
      <c r="F71">
        <v>6.18</v>
      </c>
      <c r="G71">
        <v>6.55</v>
      </c>
      <c r="H71">
        <v>7</v>
      </c>
      <c r="I71">
        <v>6.99</v>
      </c>
      <c r="J71">
        <v>6.51</v>
      </c>
      <c r="K71">
        <v>5.54</v>
      </c>
      <c r="L71">
        <v>4.37</v>
      </c>
      <c r="M71">
        <v>3.68</v>
      </c>
      <c r="N71" s="97">
        <f t="shared" si="3"/>
        <v>5.664166666666667</v>
      </c>
      <c r="O71" s="44">
        <f t="shared" si="4"/>
        <v>3.68</v>
      </c>
      <c r="P71" s="45">
        <f t="shared" si="5"/>
        <v>4.29</v>
      </c>
      <c r="Q71" s="45">
        <f t="shared" si="6"/>
        <v>6.645999999999999</v>
      </c>
    </row>
    <row r="72" spans="1:17" ht="14.25" hidden="1">
      <c r="A72" t="s">
        <v>86</v>
      </c>
      <c r="B72">
        <v>4.69</v>
      </c>
      <c r="C72">
        <v>5.7</v>
      </c>
      <c r="D72">
        <v>6.4</v>
      </c>
      <c r="E72">
        <v>6.33</v>
      </c>
      <c r="F72">
        <v>6.34</v>
      </c>
      <c r="G72">
        <v>6.39</v>
      </c>
      <c r="H72">
        <v>6.6</v>
      </c>
      <c r="I72">
        <v>6.78</v>
      </c>
      <c r="J72">
        <v>6.41</v>
      </c>
      <c r="K72">
        <v>6.06</v>
      </c>
      <c r="L72">
        <v>5.06</v>
      </c>
      <c r="M72">
        <v>4.44</v>
      </c>
      <c r="N72" s="97">
        <f t="shared" si="3"/>
        <v>5.933333333333334</v>
      </c>
      <c r="O72" s="44">
        <f t="shared" si="4"/>
        <v>4.44</v>
      </c>
      <c r="P72" s="45">
        <f t="shared" si="5"/>
        <v>4.9725</v>
      </c>
      <c r="Q72" s="45">
        <f t="shared" si="6"/>
        <v>6.504</v>
      </c>
    </row>
    <row r="73" spans="1:17" ht="14.25" hidden="1">
      <c r="A73" t="s">
        <v>76</v>
      </c>
      <c r="B73">
        <v>2.32</v>
      </c>
      <c r="C73">
        <v>3.08</v>
      </c>
      <c r="D73">
        <v>4.36</v>
      </c>
      <c r="E73">
        <v>4.32</v>
      </c>
      <c r="F73">
        <v>4.4</v>
      </c>
      <c r="G73">
        <v>4.51</v>
      </c>
      <c r="H73">
        <v>4.71</v>
      </c>
      <c r="I73">
        <v>4.74</v>
      </c>
      <c r="J73">
        <v>4.85</v>
      </c>
      <c r="K73">
        <v>3.85</v>
      </c>
      <c r="L73">
        <v>2.39</v>
      </c>
      <c r="M73">
        <v>2.33</v>
      </c>
      <c r="N73" s="97">
        <f t="shared" si="3"/>
        <v>3.821666666666667</v>
      </c>
      <c r="O73" s="44">
        <f t="shared" si="4"/>
        <v>2.32</v>
      </c>
      <c r="P73" s="45">
        <f t="shared" si="5"/>
        <v>2.5300000000000002</v>
      </c>
      <c r="Q73" s="45">
        <f t="shared" si="6"/>
        <v>4.642</v>
      </c>
    </row>
    <row r="74" spans="1:17" ht="14.25" hidden="1">
      <c r="A74" t="s">
        <v>74</v>
      </c>
      <c r="B74">
        <v>4.28</v>
      </c>
      <c r="C74">
        <v>5.24</v>
      </c>
      <c r="D74">
        <v>6.18</v>
      </c>
      <c r="E74">
        <v>6.09</v>
      </c>
      <c r="F74">
        <v>6.2</v>
      </c>
      <c r="G74">
        <v>6.41</v>
      </c>
      <c r="H74">
        <v>6.56</v>
      </c>
      <c r="I74">
        <v>6.45</v>
      </c>
      <c r="J74">
        <v>6.08</v>
      </c>
      <c r="K74">
        <v>5.56</v>
      </c>
      <c r="L74">
        <v>4.57</v>
      </c>
      <c r="M74">
        <v>3.94</v>
      </c>
      <c r="N74" s="97">
        <f t="shared" si="3"/>
        <v>5.63</v>
      </c>
      <c r="O74" s="44">
        <f t="shared" si="4"/>
        <v>3.94</v>
      </c>
      <c r="P74" s="45">
        <f t="shared" si="5"/>
        <v>4.5075</v>
      </c>
      <c r="Q74" s="45">
        <f t="shared" si="6"/>
        <v>6.339999999999999</v>
      </c>
    </row>
    <row r="75" spans="1:17" ht="15" hidden="1" thickBot="1">
      <c r="A75" t="s">
        <v>115</v>
      </c>
      <c r="B75">
        <v>3.73</v>
      </c>
      <c r="C75">
        <v>5.17</v>
      </c>
      <c r="D75">
        <v>5.97</v>
      </c>
      <c r="E75">
        <v>5.87</v>
      </c>
      <c r="F75">
        <v>6.01</v>
      </c>
      <c r="G75">
        <v>6.43</v>
      </c>
      <c r="H75">
        <v>6.88</v>
      </c>
      <c r="I75">
        <v>6.96</v>
      </c>
      <c r="J75">
        <v>6.31</v>
      </c>
      <c r="K75">
        <v>5.66</v>
      </c>
      <c r="L75">
        <v>4.44</v>
      </c>
      <c r="M75">
        <v>3.7</v>
      </c>
      <c r="N75" s="43">
        <f t="shared" si="3"/>
        <v>5.594166666666667</v>
      </c>
      <c r="O75" s="44">
        <f>MIN(B75:M75)</f>
        <v>3.7</v>
      </c>
      <c r="P75" s="45">
        <f t="shared" si="5"/>
        <v>4.26</v>
      </c>
      <c r="Q75" s="45">
        <f t="shared" si="6"/>
        <v>6.518000000000001</v>
      </c>
    </row>
    <row r="76" spans="1:17" ht="15" hidden="1" thickTop="1">
      <c r="A76" t="s">
        <v>65</v>
      </c>
      <c r="B76">
        <v>4.24</v>
      </c>
      <c r="C76">
        <v>5.28</v>
      </c>
      <c r="D76">
        <v>6.06</v>
      </c>
      <c r="E76">
        <v>5.81</v>
      </c>
      <c r="F76">
        <v>6.06</v>
      </c>
      <c r="G76">
        <v>6.43</v>
      </c>
      <c r="H76">
        <v>6.83</v>
      </c>
      <c r="I76">
        <v>6.96</v>
      </c>
      <c r="J76">
        <v>6.35</v>
      </c>
      <c r="K76">
        <v>5.76</v>
      </c>
      <c r="L76">
        <v>4.81</v>
      </c>
      <c r="M76">
        <v>4.19</v>
      </c>
      <c r="N76" s="97">
        <f t="shared" si="3"/>
        <v>5.731666666666666</v>
      </c>
      <c r="O76" s="44">
        <f t="shared" si="4"/>
        <v>4.19</v>
      </c>
      <c r="P76" s="45">
        <f t="shared" si="5"/>
        <v>4.63</v>
      </c>
      <c r="Q76" s="45">
        <f t="shared" si="6"/>
        <v>6.526000000000001</v>
      </c>
    </row>
    <row r="77" spans="1:17" ht="14.25" hidden="1">
      <c r="A77" t="s">
        <v>66</v>
      </c>
      <c r="B77">
        <v>3.78</v>
      </c>
      <c r="C77">
        <v>4.74</v>
      </c>
      <c r="D77">
        <v>5.57</v>
      </c>
      <c r="E77">
        <v>5.47</v>
      </c>
      <c r="F77">
        <v>5.65</v>
      </c>
      <c r="G77">
        <v>6.25</v>
      </c>
      <c r="H77">
        <v>6.79</v>
      </c>
      <c r="I77">
        <v>6.68</v>
      </c>
      <c r="J77">
        <v>6.03</v>
      </c>
      <c r="K77">
        <v>5.28</v>
      </c>
      <c r="L77">
        <v>3.99</v>
      </c>
      <c r="M77">
        <v>3.55</v>
      </c>
      <c r="N77" s="97">
        <f t="shared" si="3"/>
        <v>5.315</v>
      </c>
      <c r="O77" s="44">
        <f t="shared" si="4"/>
        <v>3.55</v>
      </c>
      <c r="P77" s="45">
        <f t="shared" si="5"/>
        <v>4.015000000000001</v>
      </c>
      <c r="Q77" s="45">
        <f t="shared" si="6"/>
        <v>6.28</v>
      </c>
    </row>
    <row r="78" spans="1:17" ht="14.25" hidden="1">
      <c r="A78" t="s">
        <v>136</v>
      </c>
      <c r="B78">
        <v>4.28</v>
      </c>
      <c r="C78">
        <v>5.39</v>
      </c>
      <c r="D78">
        <v>6.44</v>
      </c>
      <c r="E78">
        <v>6.66</v>
      </c>
      <c r="F78">
        <v>6.9</v>
      </c>
      <c r="G78">
        <v>7.19</v>
      </c>
      <c r="H78">
        <v>7.39</v>
      </c>
      <c r="I78">
        <v>7.32</v>
      </c>
      <c r="J78">
        <v>6.73</v>
      </c>
      <c r="K78">
        <v>5.93</v>
      </c>
      <c r="L78">
        <v>4.78</v>
      </c>
      <c r="M78">
        <v>4.01</v>
      </c>
      <c r="N78" s="97">
        <f t="shared" si="3"/>
        <v>6.085</v>
      </c>
      <c r="O78" s="44">
        <f t="shared" si="4"/>
        <v>4.01</v>
      </c>
      <c r="P78" s="45">
        <f t="shared" si="5"/>
        <v>4.615</v>
      </c>
      <c r="Q78" s="45">
        <f t="shared" si="6"/>
        <v>7.106</v>
      </c>
    </row>
    <row r="79" spans="1:17" ht="14.25" hidden="1">
      <c r="A79" t="s">
        <v>73</v>
      </c>
      <c r="B79">
        <v>4.06</v>
      </c>
      <c r="C79">
        <v>4.94</v>
      </c>
      <c r="D79">
        <v>5.77</v>
      </c>
      <c r="E79">
        <v>5.51</v>
      </c>
      <c r="F79">
        <v>5.72</v>
      </c>
      <c r="G79">
        <v>6.08</v>
      </c>
      <c r="H79">
        <v>6.16</v>
      </c>
      <c r="I79">
        <v>6.13</v>
      </c>
      <c r="J79">
        <v>5.8</v>
      </c>
      <c r="K79">
        <v>5.11</v>
      </c>
      <c r="L79">
        <v>4.18</v>
      </c>
      <c r="M79">
        <v>3.81</v>
      </c>
      <c r="N79" s="97">
        <f t="shared" si="3"/>
        <v>5.2725</v>
      </c>
      <c r="O79" s="44">
        <f t="shared" si="4"/>
        <v>3.81</v>
      </c>
      <c r="P79" s="45">
        <f t="shared" si="5"/>
        <v>4.2475000000000005</v>
      </c>
      <c r="Q79" s="45">
        <f t="shared" si="6"/>
        <v>5.978</v>
      </c>
    </row>
    <row r="80" spans="1:17" ht="14.25" hidden="1">
      <c r="A80" t="s">
        <v>67</v>
      </c>
      <c r="B80">
        <v>4.63</v>
      </c>
      <c r="C80">
        <v>5.46</v>
      </c>
      <c r="D80">
        <v>6.22</v>
      </c>
      <c r="E80">
        <v>5.82</v>
      </c>
      <c r="F80">
        <v>6.04</v>
      </c>
      <c r="G80">
        <v>6.51</v>
      </c>
      <c r="H80">
        <v>6.86</v>
      </c>
      <c r="I80">
        <v>6.96</v>
      </c>
      <c r="J80">
        <v>6.39</v>
      </c>
      <c r="K80">
        <v>6.04</v>
      </c>
      <c r="L80">
        <v>4.92</v>
      </c>
      <c r="M80">
        <v>4.58</v>
      </c>
      <c r="N80" s="97">
        <f t="shared" si="3"/>
        <v>5.869166666666666</v>
      </c>
      <c r="O80" s="44">
        <f t="shared" si="4"/>
        <v>4.58</v>
      </c>
      <c r="P80" s="45">
        <f t="shared" si="5"/>
        <v>4.8975</v>
      </c>
      <c r="Q80" s="45">
        <f t="shared" si="6"/>
        <v>6.552</v>
      </c>
    </row>
    <row r="81" spans="1:17" ht="14.25" hidden="1">
      <c r="A81" t="s">
        <v>67</v>
      </c>
      <c r="B81">
        <v>4.63</v>
      </c>
      <c r="C81">
        <v>5.46</v>
      </c>
      <c r="D81">
        <v>6.22</v>
      </c>
      <c r="E81">
        <v>5.82</v>
      </c>
      <c r="F81">
        <v>6.04</v>
      </c>
      <c r="G81">
        <v>6.51</v>
      </c>
      <c r="H81">
        <v>6.86</v>
      </c>
      <c r="I81">
        <v>6.96</v>
      </c>
      <c r="J81">
        <v>6.39</v>
      </c>
      <c r="K81">
        <v>6.04</v>
      </c>
      <c r="L81">
        <v>4.92</v>
      </c>
      <c r="M81">
        <v>4.58</v>
      </c>
      <c r="N81" s="97">
        <f t="shared" si="3"/>
        <v>5.869166666666666</v>
      </c>
      <c r="O81" s="44">
        <f t="shared" si="4"/>
        <v>4.58</v>
      </c>
      <c r="P81" s="45">
        <f t="shared" si="5"/>
        <v>4.8975</v>
      </c>
      <c r="Q81" s="45">
        <f t="shared" si="6"/>
        <v>6.552</v>
      </c>
    </row>
    <row r="82" spans="1:17" ht="14.25" hidden="1">
      <c r="A82" t="s">
        <v>133</v>
      </c>
      <c r="B82">
        <v>3.42</v>
      </c>
      <c r="C82">
        <v>4.61</v>
      </c>
      <c r="D82">
        <v>5.71</v>
      </c>
      <c r="E82">
        <v>5.83</v>
      </c>
      <c r="F82">
        <v>6.24</v>
      </c>
      <c r="G82">
        <v>6.9</v>
      </c>
      <c r="H82">
        <v>7.46</v>
      </c>
      <c r="I82">
        <v>7.21</v>
      </c>
      <c r="J82">
        <v>6.37</v>
      </c>
      <c r="K82">
        <v>5.15</v>
      </c>
      <c r="L82">
        <v>3.77</v>
      </c>
      <c r="M82">
        <v>3.31</v>
      </c>
      <c r="N82" s="97">
        <f t="shared" si="3"/>
        <v>5.498333333333334</v>
      </c>
      <c r="O82" s="44">
        <f t="shared" si="4"/>
        <v>3.31</v>
      </c>
      <c r="P82" s="45">
        <f t="shared" si="5"/>
        <v>3.7775</v>
      </c>
      <c r="Q82" s="45">
        <f t="shared" si="6"/>
        <v>6.836</v>
      </c>
    </row>
    <row r="83" spans="1:17" ht="14.25" hidden="1">
      <c r="A83" t="s">
        <v>70</v>
      </c>
      <c r="B83">
        <v>4.6</v>
      </c>
      <c r="C83">
        <v>5.71</v>
      </c>
      <c r="D83">
        <v>6.45</v>
      </c>
      <c r="E83">
        <v>6.32</v>
      </c>
      <c r="F83">
        <v>6.33</v>
      </c>
      <c r="G83">
        <v>6.46</v>
      </c>
      <c r="H83">
        <v>6.73</v>
      </c>
      <c r="I83">
        <v>6.88</v>
      </c>
      <c r="J83">
        <v>6.55</v>
      </c>
      <c r="K83">
        <v>6.08</v>
      </c>
      <c r="L83">
        <v>5.1</v>
      </c>
      <c r="M83">
        <v>4.49</v>
      </c>
      <c r="N83" s="97">
        <f t="shared" si="3"/>
        <v>5.974999999999999</v>
      </c>
      <c r="O83" s="44">
        <f t="shared" si="4"/>
        <v>4.49</v>
      </c>
      <c r="P83" s="45">
        <f t="shared" si="5"/>
        <v>4.975</v>
      </c>
      <c r="Q83" s="45">
        <f t="shared" si="6"/>
        <v>6.589999999999999</v>
      </c>
    </row>
    <row r="84" spans="1:17" ht="14.25" hidden="1">
      <c r="A84" t="s">
        <v>72</v>
      </c>
      <c r="B84">
        <v>3.67</v>
      </c>
      <c r="C84">
        <v>5.26</v>
      </c>
      <c r="D84">
        <v>6.35</v>
      </c>
      <c r="E84">
        <v>5.98</v>
      </c>
      <c r="F84">
        <v>6.24</v>
      </c>
      <c r="G84">
        <v>6.48</v>
      </c>
      <c r="H84">
        <v>6.88</v>
      </c>
      <c r="I84">
        <v>6.83</v>
      </c>
      <c r="J84">
        <v>6.46</v>
      </c>
      <c r="K84">
        <v>5.41</v>
      </c>
      <c r="L84">
        <v>4.13</v>
      </c>
      <c r="M84">
        <v>3.45</v>
      </c>
      <c r="N84" s="97">
        <f t="shared" si="3"/>
        <v>5.595</v>
      </c>
      <c r="O84" s="44">
        <f t="shared" si="4"/>
        <v>3.45</v>
      </c>
      <c r="P84" s="45">
        <f t="shared" si="5"/>
        <v>4.1274999999999995</v>
      </c>
      <c r="Q84" s="45">
        <f t="shared" si="6"/>
        <v>6.578</v>
      </c>
    </row>
    <row r="85" spans="1:17" ht="14.25" hidden="1">
      <c r="A85" t="s">
        <v>129</v>
      </c>
      <c r="B85">
        <v>4.41</v>
      </c>
      <c r="C85">
        <v>5.09</v>
      </c>
      <c r="D85">
        <v>6.38</v>
      </c>
      <c r="E85">
        <v>6.48</v>
      </c>
      <c r="F85">
        <v>6.82</v>
      </c>
      <c r="G85">
        <v>7.01</v>
      </c>
      <c r="H85">
        <v>7.24</v>
      </c>
      <c r="I85">
        <v>7.01</v>
      </c>
      <c r="J85">
        <v>6.19</v>
      </c>
      <c r="K85">
        <v>5.36</v>
      </c>
      <c r="L85">
        <v>4.2</v>
      </c>
      <c r="M85">
        <v>3.79</v>
      </c>
      <c r="N85" s="97">
        <f t="shared" si="3"/>
        <v>5.831666666666667</v>
      </c>
      <c r="O85" s="44">
        <f t="shared" si="4"/>
        <v>3.79</v>
      </c>
      <c r="P85" s="45">
        <f t="shared" si="5"/>
        <v>4.3725000000000005</v>
      </c>
      <c r="Q85" s="45">
        <f t="shared" si="6"/>
        <v>6.853999999999999</v>
      </c>
    </row>
    <row r="86" spans="1:17" ht="14.25" hidden="1">
      <c r="A86" t="s">
        <v>135</v>
      </c>
      <c r="B86">
        <v>4.03</v>
      </c>
      <c r="C86">
        <v>5.13</v>
      </c>
      <c r="D86">
        <v>6.06</v>
      </c>
      <c r="E86">
        <v>6</v>
      </c>
      <c r="F86">
        <v>6.53</v>
      </c>
      <c r="G86">
        <v>7.2</v>
      </c>
      <c r="H86">
        <v>7.56</v>
      </c>
      <c r="I86">
        <v>7.41</v>
      </c>
      <c r="J86">
        <v>6.4</v>
      </c>
      <c r="K86">
        <v>5.65</v>
      </c>
      <c r="L86">
        <v>4.39</v>
      </c>
      <c r="M86">
        <v>3.9</v>
      </c>
      <c r="N86" s="97">
        <f t="shared" si="3"/>
        <v>5.855</v>
      </c>
      <c r="O86" s="44">
        <f t="shared" si="4"/>
        <v>3.9</v>
      </c>
      <c r="P86" s="45">
        <f t="shared" si="5"/>
        <v>4.3625</v>
      </c>
      <c r="Q86" s="45">
        <f t="shared" si="6"/>
        <v>7.0200000000000005</v>
      </c>
    </row>
    <row r="87" spans="1:17" ht="14.25" hidden="1">
      <c r="A87" t="s">
        <v>61</v>
      </c>
      <c r="B87">
        <v>3.17</v>
      </c>
      <c r="C87">
        <v>4.72</v>
      </c>
      <c r="D87">
        <v>5.8</v>
      </c>
      <c r="E87">
        <v>5.81</v>
      </c>
      <c r="F87">
        <v>6.15</v>
      </c>
      <c r="G87">
        <v>6.48</v>
      </c>
      <c r="H87">
        <v>6.92</v>
      </c>
      <c r="I87">
        <v>6.88</v>
      </c>
      <c r="J87">
        <v>6.42</v>
      </c>
      <c r="K87">
        <v>4.97</v>
      </c>
      <c r="L87">
        <v>3.79</v>
      </c>
      <c r="M87">
        <v>3.14</v>
      </c>
      <c r="N87" s="97">
        <f t="shared" si="3"/>
        <v>5.354166666666667</v>
      </c>
      <c r="O87" s="44">
        <f t="shared" si="4"/>
        <v>3.14</v>
      </c>
      <c r="P87" s="45">
        <f t="shared" si="5"/>
        <v>3.705</v>
      </c>
      <c r="Q87" s="45">
        <f t="shared" si="6"/>
        <v>6.57</v>
      </c>
    </row>
    <row r="88" spans="1:17" ht="14.25" hidden="1">
      <c r="A88" t="s">
        <v>56</v>
      </c>
      <c r="B88">
        <v>3.45</v>
      </c>
      <c r="C88">
        <v>5.11</v>
      </c>
      <c r="D88">
        <v>6.39</v>
      </c>
      <c r="E88">
        <v>5.92</v>
      </c>
      <c r="F88">
        <v>6.21</v>
      </c>
      <c r="G88">
        <v>6.43</v>
      </c>
      <c r="H88">
        <v>6.74</v>
      </c>
      <c r="I88">
        <v>6.66</v>
      </c>
      <c r="J88">
        <v>6.31</v>
      </c>
      <c r="K88">
        <v>5.44</v>
      </c>
      <c r="L88">
        <v>4.09</v>
      </c>
      <c r="M88">
        <v>3.09</v>
      </c>
      <c r="N88" s="97">
        <f t="shared" si="3"/>
        <v>5.486666666666667</v>
      </c>
      <c r="O88" s="44">
        <f t="shared" si="4"/>
        <v>3.09</v>
      </c>
      <c r="P88" s="45">
        <f t="shared" si="5"/>
        <v>3.9349999999999996</v>
      </c>
      <c r="Q88" s="45">
        <f t="shared" si="6"/>
        <v>6.470000000000001</v>
      </c>
    </row>
    <row r="89" spans="1:17" ht="14.25" hidden="1">
      <c r="A89" t="s">
        <v>56</v>
      </c>
      <c r="B89">
        <v>3.45</v>
      </c>
      <c r="C89">
        <v>5.11</v>
      </c>
      <c r="D89">
        <v>6.39</v>
      </c>
      <c r="E89">
        <v>5.92</v>
      </c>
      <c r="F89">
        <v>6.21</v>
      </c>
      <c r="G89">
        <v>6.43</v>
      </c>
      <c r="H89">
        <v>6.74</v>
      </c>
      <c r="I89">
        <v>6.66</v>
      </c>
      <c r="J89">
        <v>6.31</v>
      </c>
      <c r="K89">
        <v>5.44</v>
      </c>
      <c r="L89">
        <v>4.09</v>
      </c>
      <c r="M89">
        <v>3.09</v>
      </c>
      <c r="N89" s="97">
        <f t="shared" si="3"/>
        <v>5.486666666666667</v>
      </c>
      <c r="O89" s="44">
        <f t="shared" si="4"/>
        <v>3.09</v>
      </c>
      <c r="P89" s="45">
        <f t="shared" si="5"/>
        <v>3.9349999999999996</v>
      </c>
      <c r="Q89" s="45">
        <f t="shared" si="6"/>
        <v>6.470000000000001</v>
      </c>
    </row>
    <row r="90" spans="1:17" ht="14.25" hidden="1">
      <c r="A90" t="s">
        <v>81</v>
      </c>
      <c r="B90">
        <v>3.75</v>
      </c>
      <c r="C90">
        <v>4.87</v>
      </c>
      <c r="D90">
        <v>5.77</v>
      </c>
      <c r="E90">
        <v>5.82</v>
      </c>
      <c r="F90">
        <v>6.01</v>
      </c>
      <c r="G90">
        <v>6.19</v>
      </c>
      <c r="H90">
        <v>6.51</v>
      </c>
      <c r="I90">
        <v>6.74</v>
      </c>
      <c r="J90">
        <v>6.41</v>
      </c>
      <c r="K90">
        <v>5.39</v>
      </c>
      <c r="L90">
        <v>4.26</v>
      </c>
      <c r="M90">
        <v>3.62</v>
      </c>
      <c r="N90" s="97">
        <f t="shared" si="3"/>
        <v>5.444999999999999</v>
      </c>
      <c r="O90" s="44">
        <f t="shared" si="4"/>
        <v>3.62</v>
      </c>
      <c r="P90" s="45">
        <f t="shared" si="5"/>
        <v>4.125</v>
      </c>
      <c r="Q90" s="45">
        <f t="shared" si="6"/>
        <v>6.372000000000001</v>
      </c>
    </row>
    <row r="91" spans="1:17" ht="14.25" hidden="1">
      <c r="A91" t="s">
        <v>128</v>
      </c>
      <c r="B91">
        <v>5.14</v>
      </c>
      <c r="C91">
        <v>5.7</v>
      </c>
      <c r="D91">
        <v>6.96</v>
      </c>
      <c r="E91">
        <v>6.71</v>
      </c>
      <c r="F91">
        <v>6.76</v>
      </c>
      <c r="G91">
        <v>6.66</v>
      </c>
      <c r="H91">
        <v>6.97</v>
      </c>
      <c r="I91">
        <v>6.95</v>
      </c>
      <c r="J91">
        <v>6.66</v>
      </c>
      <c r="K91">
        <v>6.26</v>
      </c>
      <c r="L91">
        <v>5.25</v>
      </c>
      <c r="M91">
        <v>4.89</v>
      </c>
      <c r="N91" s="97">
        <f t="shared" si="3"/>
        <v>6.242500000000001</v>
      </c>
      <c r="O91" s="44">
        <f t="shared" si="4"/>
        <v>4.89</v>
      </c>
      <c r="P91" s="45">
        <f t="shared" si="5"/>
        <v>5.245</v>
      </c>
      <c r="Q91" s="45">
        <f t="shared" si="6"/>
        <v>6.8</v>
      </c>
    </row>
    <row r="92" spans="1:17" ht="14.25" hidden="1">
      <c r="A92" t="s">
        <v>126</v>
      </c>
      <c r="B92">
        <v>4.73</v>
      </c>
      <c r="C92">
        <v>5.15</v>
      </c>
      <c r="D92">
        <v>6.2</v>
      </c>
      <c r="E92">
        <v>5.88</v>
      </c>
      <c r="F92">
        <v>6.04</v>
      </c>
      <c r="G92">
        <v>5.64</v>
      </c>
      <c r="H92">
        <v>5.47</v>
      </c>
      <c r="I92">
        <v>5.8</v>
      </c>
      <c r="J92">
        <v>6.02</v>
      </c>
      <c r="K92">
        <v>5.78</v>
      </c>
      <c r="L92">
        <v>4.68</v>
      </c>
      <c r="M92">
        <v>4.33</v>
      </c>
      <c r="N92" s="97">
        <f t="shared" si="3"/>
        <v>5.476666666666667</v>
      </c>
      <c r="O92" s="44">
        <f t="shared" si="4"/>
        <v>4.33</v>
      </c>
      <c r="P92" s="45">
        <f t="shared" si="5"/>
        <v>4.7225</v>
      </c>
      <c r="Q92" s="45">
        <f t="shared" si="6"/>
        <v>5.794</v>
      </c>
    </row>
    <row r="93" spans="1:19" ht="14.25" hidden="1">
      <c r="A93" t="s">
        <v>88</v>
      </c>
      <c r="B93">
        <v>2.93</v>
      </c>
      <c r="C93">
        <v>3.85</v>
      </c>
      <c r="D93">
        <v>5.25</v>
      </c>
      <c r="E93">
        <v>5.15</v>
      </c>
      <c r="F93">
        <v>5.35</v>
      </c>
      <c r="G93">
        <v>5.81</v>
      </c>
      <c r="H93">
        <v>6.3</v>
      </c>
      <c r="I93">
        <v>6.17</v>
      </c>
      <c r="J93">
        <v>5.69</v>
      </c>
      <c r="K93">
        <v>4.49</v>
      </c>
      <c r="L93">
        <v>3.13</v>
      </c>
      <c r="M93">
        <v>2.75</v>
      </c>
      <c r="N93" s="97">
        <f t="shared" si="3"/>
        <v>4.739166666666667</v>
      </c>
      <c r="O93" s="44">
        <f t="shared" si="4"/>
        <v>2.75</v>
      </c>
      <c r="P93" s="45">
        <f t="shared" si="5"/>
        <v>3.165</v>
      </c>
      <c r="Q93" s="45">
        <f t="shared" si="6"/>
        <v>5.864000000000001</v>
      </c>
      <c r="S93">
        <v>2</v>
      </c>
    </row>
    <row r="94" spans="1:17" ht="14.25" hidden="1">
      <c r="A94" t="s">
        <v>61</v>
      </c>
      <c r="B94">
        <v>2.99</v>
      </c>
      <c r="C94">
        <v>4.52</v>
      </c>
      <c r="D94">
        <v>5.74</v>
      </c>
      <c r="E94">
        <v>5.95</v>
      </c>
      <c r="F94">
        <v>6.48</v>
      </c>
      <c r="G94">
        <v>6.92</v>
      </c>
      <c r="H94">
        <v>7.37</v>
      </c>
      <c r="I94">
        <v>7.13</v>
      </c>
      <c r="J94">
        <v>6.41</v>
      </c>
      <c r="K94">
        <v>4.82</v>
      </c>
      <c r="L94">
        <v>3.59</v>
      </c>
      <c r="M94">
        <v>2.93</v>
      </c>
      <c r="N94" s="97">
        <f t="shared" si="3"/>
        <v>5.404166666666668</v>
      </c>
      <c r="O94" s="44">
        <f t="shared" si="4"/>
        <v>2.93</v>
      </c>
      <c r="P94" s="45">
        <f t="shared" si="5"/>
        <v>3.5075</v>
      </c>
      <c r="Q94" s="45">
        <f t="shared" si="6"/>
        <v>6.862</v>
      </c>
    </row>
    <row r="95" spans="1:17" ht="14.25" hidden="1">
      <c r="A95" t="s">
        <v>56</v>
      </c>
      <c r="B95">
        <v>3.28</v>
      </c>
      <c r="C95">
        <v>4.93</v>
      </c>
      <c r="D95">
        <v>6.33</v>
      </c>
      <c r="E95">
        <v>6.06</v>
      </c>
      <c r="F95">
        <v>6.52</v>
      </c>
      <c r="G95">
        <v>6.85</v>
      </c>
      <c r="H95">
        <v>7.15</v>
      </c>
      <c r="I95">
        <v>6.9</v>
      </c>
      <c r="J95">
        <v>6.33</v>
      </c>
      <c r="K95">
        <v>2.3</v>
      </c>
      <c r="L95">
        <v>3.9</v>
      </c>
      <c r="M95">
        <v>2.93</v>
      </c>
      <c r="N95" s="97">
        <f t="shared" si="3"/>
        <v>5.289999999999999</v>
      </c>
      <c r="O95" s="44">
        <f t="shared" si="4"/>
        <v>2.3</v>
      </c>
      <c r="P95" s="45">
        <f t="shared" si="5"/>
        <v>3.76</v>
      </c>
      <c r="Q95" s="45">
        <f>AVERAGE(F95:L95)</f>
        <v>5.707142857142856</v>
      </c>
    </row>
    <row r="96" spans="1:19" ht="14.25" hidden="1">
      <c r="A96" t="s">
        <v>91</v>
      </c>
      <c r="B96">
        <v>2.48</v>
      </c>
      <c r="C96">
        <v>3.63</v>
      </c>
      <c r="D96">
        <v>4.98</v>
      </c>
      <c r="E96">
        <v>4.92</v>
      </c>
      <c r="F96">
        <v>5.27</v>
      </c>
      <c r="G96">
        <v>5.64</v>
      </c>
      <c r="H96">
        <v>5.9</v>
      </c>
      <c r="I96">
        <v>6.09</v>
      </c>
      <c r="J96">
        <v>5.7</v>
      </c>
      <c r="K96">
        <v>4.23</v>
      </c>
      <c r="L96">
        <v>2.65</v>
      </c>
      <c r="M96">
        <v>2.45</v>
      </c>
      <c r="N96" s="97">
        <f t="shared" si="3"/>
        <v>4.495</v>
      </c>
      <c r="O96" s="44">
        <f t="shared" si="4"/>
        <v>2.45</v>
      </c>
      <c r="P96" s="45">
        <f t="shared" si="5"/>
        <v>2.8025</v>
      </c>
      <c r="Q96" s="45">
        <f t="shared" si="6"/>
        <v>5.720000000000001</v>
      </c>
      <c r="S96">
        <v>6</v>
      </c>
    </row>
    <row r="97" spans="1:19" ht="14.25" hidden="1">
      <c r="A97" t="s">
        <v>58</v>
      </c>
      <c r="B97">
        <v>3.85</v>
      </c>
      <c r="C97">
        <v>4.97</v>
      </c>
      <c r="D97">
        <v>6.01</v>
      </c>
      <c r="E97">
        <v>5.89</v>
      </c>
      <c r="F97">
        <v>6.04</v>
      </c>
      <c r="G97">
        <v>6.51</v>
      </c>
      <c r="H97">
        <v>6.99</v>
      </c>
      <c r="I97">
        <v>7.03</v>
      </c>
      <c r="J97">
        <v>6.54</v>
      </c>
      <c r="K97">
        <v>5.46</v>
      </c>
      <c r="L97">
        <v>4.2</v>
      </c>
      <c r="M97">
        <v>3.75</v>
      </c>
      <c r="N97" s="97">
        <f t="shared" si="3"/>
        <v>5.603333333333334</v>
      </c>
      <c r="O97" s="44">
        <f t="shared" si="4"/>
        <v>3.75</v>
      </c>
      <c r="P97" s="45">
        <f t="shared" si="5"/>
        <v>4.1925</v>
      </c>
      <c r="Q97" s="45">
        <f t="shared" si="6"/>
        <v>6.622</v>
      </c>
      <c r="S97">
        <v>12</v>
      </c>
    </row>
    <row r="98" spans="1:19" ht="14.25" hidden="1">
      <c r="A98" t="s">
        <v>85</v>
      </c>
      <c r="B98">
        <v>4.9</v>
      </c>
      <c r="C98">
        <v>5.54</v>
      </c>
      <c r="D98">
        <v>6.3</v>
      </c>
      <c r="E98">
        <v>6.04</v>
      </c>
      <c r="F98">
        <v>6.15</v>
      </c>
      <c r="G98">
        <v>6.41</v>
      </c>
      <c r="H98">
        <v>6.62</v>
      </c>
      <c r="I98">
        <v>6.78</v>
      </c>
      <c r="J98">
        <v>6.4</v>
      </c>
      <c r="K98">
        <v>5.98</v>
      </c>
      <c r="L98">
        <v>5</v>
      </c>
      <c r="M98">
        <v>4.5</v>
      </c>
      <c r="N98" s="97">
        <f t="shared" si="3"/>
        <v>5.885000000000001</v>
      </c>
      <c r="O98" s="44">
        <f t="shared" si="4"/>
        <v>4.5</v>
      </c>
      <c r="P98" s="45">
        <f t="shared" si="5"/>
        <v>4.985</v>
      </c>
      <c r="Q98" s="45">
        <f t="shared" si="6"/>
        <v>6.4719999999999995</v>
      </c>
      <c r="S98">
        <v>24</v>
      </c>
    </row>
    <row r="99" spans="1:19" ht="14.25" hidden="1">
      <c r="A99" t="s">
        <v>79</v>
      </c>
      <c r="B99">
        <v>4.18</v>
      </c>
      <c r="C99">
        <v>4.83</v>
      </c>
      <c r="D99">
        <v>6.18</v>
      </c>
      <c r="E99">
        <v>6.08</v>
      </c>
      <c r="F99">
        <v>6.31</v>
      </c>
      <c r="G99">
        <v>6.47</v>
      </c>
      <c r="H99">
        <v>6.69</v>
      </c>
      <c r="I99">
        <v>6.64</v>
      </c>
      <c r="J99">
        <v>6.12</v>
      </c>
      <c r="K99">
        <v>5.43</v>
      </c>
      <c r="L99">
        <v>4.21</v>
      </c>
      <c r="M99">
        <v>3.93</v>
      </c>
      <c r="N99" s="97">
        <f t="shared" si="3"/>
        <v>5.589166666666666</v>
      </c>
      <c r="O99" s="44">
        <f t="shared" si="4"/>
        <v>3.93</v>
      </c>
      <c r="P99" s="45">
        <f t="shared" si="5"/>
        <v>4.2875</v>
      </c>
      <c r="Q99" s="45">
        <f t="shared" si="6"/>
        <v>6.446</v>
      </c>
      <c r="S99">
        <v>48</v>
      </c>
    </row>
    <row r="100" spans="1:17" ht="14.25" hidden="1">
      <c r="A100" t="s">
        <v>130</v>
      </c>
      <c r="B100">
        <v>3.86</v>
      </c>
      <c r="C100">
        <v>4.62</v>
      </c>
      <c r="D100">
        <v>6.15</v>
      </c>
      <c r="E100">
        <v>6.43</v>
      </c>
      <c r="F100">
        <v>6.86</v>
      </c>
      <c r="G100">
        <v>7.19</v>
      </c>
      <c r="H100">
        <v>7.32</v>
      </c>
      <c r="I100">
        <v>7.08</v>
      </c>
      <c r="J100">
        <v>6.27</v>
      </c>
      <c r="K100">
        <v>5.3</v>
      </c>
      <c r="L100">
        <v>4.03</v>
      </c>
      <c r="M100">
        <v>3.55</v>
      </c>
      <c r="N100" s="97">
        <f t="shared" si="3"/>
        <v>5.721666666666667</v>
      </c>
      <c r="O100" s="44">
        <f t="shared" si="4"/>
        <v>3.55</v>
      </c>
      <c r="P100" s="45">
        <f t="shared" si="5"/>
        <v>4.015</v>
      </c>
      <c r="Q100" s="45">
        <f t="shared" si="6"/>
        <v>6.944</v>
      </c>
    </row>
    <row r="101" spans="1:17" ht="14.25" hidden="1">
      <c r="A101" t="s">
        <v>68</v>
      </c>
      <c r="B101">
        <v>4.76</v>
      </c>
      <c r="C101">
        <v>5.35</v>
      </c>
      <c r="D101">
        <v>6.22</v>
      </c>
      <c r="E101">
        <v>5.97</v>
      </c>
      <c r="F101">
        <v>6.13</v>
      </c>
      <c r="G101">
        <v>6.4</v>
      </c>
      <c r="H101">
        <v>6.64</v>
      </c>
      <c r="I101">
        <v>6.62</v>
      </c>
      <c r="J101">
        <v>6.05</v>
      </c>
      <c r="K101">
        <v>5.66</v>
      </c>
      <c r="L101">
        <v>4.81</v>
      </c>
      <c r="M101">
        <v>4.3</v>
      </c>
      <c r="N101" s="97">
        <f t="shared" si="3"/>
        <v>5.7425</v>
      </c>
      <c r="O101" s="44">
        <f t="shared" si="4"/>
        <v>4.3</v>
      </c>
      <c r="P101" s="45">
        <f t="shared" si="5"/>
        <v>4.805</v>
      </c>
      <c r="Q101" s="45">
        <f t="shared" si="6"/>
        <v>6.368</v>
      </c>
    </row>
    <row r="102" spans="1:17" ht="14.25" hidden="1">
      <c r="A102" t="s">
        <v>92</v>
      </c>
      <c r="B102">
        <v>2.84</v>
      </c>
      <c r="C102">
        <v>4.2</v>
      </c>
      <c r="D102">
        <v>5.41</v>
      </c>
      <c r="E102">
        <v>5.41</v>
      </c>
      <c r="F102">
        <v>5.6</v>
      </c>
      <c r="G102">
        <v>6.02</v>
      </c>
      <c r="H102">
        <v>6.35</v>
      </c>
      <c r="I102">
        <v>6.56</v>
      </c>
      <c r="J102">
        <v>6.17</v>
      </c>
      <c r="K102">
        <v>4.67</v>
      </c>
      <c r="L102">
        <v>3.17</v>
      </c>
      <c r="M102">
        <v>2.72</v>
      </c>
      <c r="N102" s="97">
        <f t="shared" si="3"/>
        <v>4.926666666666667</v>
      </c>
      <c r="O102" s="44">
        <f t="shared" si="4"/>
        <v>2.72</v>
      </c>
      <c r="P102" s="45">
        <f t="shared" si="5"/>
        <v>3.2325</v>
      </c>
      <c r="Q102" s="45">
        <f t="shared" si="6"/>
        <v>6.139999999999999</v>
      </c>
    </row>
    <row r="103" spans="1:17" ht="14.25" hidden="1">
      <c r="A103" t="s">
        <v>77</v>
      </c>
      <c r="B103">
        <v>3.06</v>
      </c>
      <c r="C103">
        <v>3.91</v>
      </c>
      <c r="D103">
        <v>5</v>
      </c>
      <c r="E103">
        <v>4.89</v>
      </c>
      <c r="F103">
        <v>4.69</v>
      </c>
      <c r="G103">
        <v>4.78</v>
      </c>
      <c r="H103">
        <v>4.94</v>
      </c>
      <c r="I103">
        <v>5.11</v>
      </c>
      <c r="J103">
        <v>5.36</v>
      </c>
      <c r="K103">
        <v>4.4</v>
      </c>
      <c r="L103">
        <v>3.04</v>
      </c>
      <c r="M103">
        <v>3</v>
      </c>
      <c r="N103" s="97">
        <f t="shared" si="3"/>
        <v>4.348333333333334</v>
      </c>
      <c r="O103" s="44">
        <f t="shared" si="4"/>
        <v>3</v>
      </c>
      <c r="P103" s="45">
        <f t="shared" si="5"/>
        <v>3.2525</v>
      </c>
      <c r="Q103" s="45">
        <f t="shared" si="6"/>
        <v>4.976</v>
      </c>
    </row>
    <row r="104" spans="1:17" ht="14.25" hidden="1">
      <c r="A104" t="s">
        <v>75</v>
      </c>
      <c r="B104">
        <v>2.88</v>
      </c>
      <c r="C104">
        <v>4.39</v>
      </c>
      <c r="D104">
        <v>5.51</v>
      </c>
      <c r="E104">
        <v>5.46</v>
      </c>
      <c r="F104">
        <v>5.89</v>
      </c>
      <c r="G104">
        <v>6.37</v>
      </c>
      <c r="H104">
        <v>6.9</v>
      </c>
      <c r="I104">
        <v>6.9</v>
      </c>
      <c r="J104">
        <v>6.38</v>
      </c>
      <c r="K104">
        <v>4.96</v>
      </c>
      <c r="L104">
        <v>3.52</v>
      </c>
      <c r="M104">
        <v>2.99</v>
      </c>
      <c r="N104" s="97">
        <f t="shared" si="3"/>
        <v>5.179166666666667</v>
      </c>
      <c r="O104" s="44">
        <f t="shared" si="4"/>
        <v>2.88</v>
      </c>
      <c r="P104" s="45">
        <f t="shared" si="5"/>
        <v>3.4450000000000003</v>
      </c>
      <c r="Q104" s="45">
        <f t="shared" si="6"/>
        <v>6.488000000000001</v>
      </c>
    </row>
    <row r="105" spans="1:17" ht="14.25" hidden="1">
      <c r="A105" t="s">
        <v>60</v>
      </c>
      <c r="B105">
        <v>2.68</v>
      </c>
      <c r="C105">
        <v>3.76</v>
      </c>
      <c r="D105">
        <v>5.14</v>
      </c>
      <c r="E105">
        <v>4.98</v>
      </c>
      <c r="F105">
        <v>5.31</v>
      </c>
      <c r="G105">
        <v>5.81</v>
      </c>
      <c r="H105">
        <v>6.33</v>
      </c>
      <c r="I105">
        <v>6.17</v>
      </c>
      <c r="J105">
        <v>5.72</v>
      </c>
      <c r="K105">
        <v>4.5</v>
      </c>
      <c r="L105">
        <v>3.1</v>
      </c>
      <c r="M105">
        <v>2.67</v>
      </c>
      <c r="N105" s="97">
        <f t="shared" si="3"/>
        <v>4.680833333333333</v>
      </c>
      <c r="O105" s="44">
        <f t="shared" si="4"/>
        <v>2.67</v>
      </c>
      <c r="P105" s="45">
        <f t="shared" si="5"/>
        <v>3.0524999999999998</v>
      </c>
      <c r="Q105" s="45">
        <f t="shared" si="6"/>
        <v>5.867999999999999</v>
      </c>
    </row>
    <row r="106" spans="1:17" ht="14.25" hidden="1">
      <c r="A106" t="s">
        <v>57</v>
      </c>
      <c r="B106">
        <v>3.02</v>
      </c>
      <c r="C106">
        <v>4.31</v>
      </c>
      <c r="D106">
        <v>5.45</v>
      </c>
      <c r="E106">
        <v>5.64</v>
      </c>
      <c r="F106">
        <v>5.66</v>
      </c>
      <c r="G106">
        <v>5.94</v>
      </c>
      <c r="H106">
        <v>6.17</v>
      </c>
      <c r="I106">
        <v>6.45</v>
      </c>
      <c r="J106">
        <v>6.23</v>
      </c>
      <c r="K106">
        <v>4.76</v>
      </c>
      <c r="L106">
        <v>3.44</v>
      </c>
      <c r="M106">
        <v>2.96</v>
      </c>
      <c r="N106" s="97">
        <f t="shared" si="3"/>
        <v>5.0025</v>
      </c>
      <c r="O106" s="44">
        <f t="shared" si="4"/>
        <v>2.96</v>
      </c>
      <c r="P106" s="45">
        <f t="shared" si="5"/>
        <v>3.4325</v>
      </c>
      <c r="Q106" s="45">
        <f t="shared" si="6"/>
        <v>6.090000000000001</v>
      </c>
    </row>
    <row r="107" spans="1:17" ht="14.25" hidden="1">
      <c r="A107" t="s">
        <v>80</v>
      </c>
      <c r="B107">
        <v>3.61</v>
      </c>
      <c r="C107">
        <v>4.91</v>
      </c>
      <c r="D107">
        <v>5.9</v>
      </c>
      <c r="E107">
        <v>5.93</v>
      </c>
      <c r="F107">
        <v>6.15</v>
      </c>
      <c r="G107">
        <v>6.22</v>
      </c>
      <c r="H107">
        <v>6.45</v>
      </c>
      <c r="I107">
        <v>6.64</v>
      </c>
      <c r="J107">
        <v>6.48</v>
      </c>
      <c r="K107">
        <v>5.23</v>
      </c>
      <c r="L107">
        <v>4.04</v>
      </c>
      <c r="M107">
        <v>3.38</v>
      </c>
      <c r="N107" s="97">
        <f t="shared" si="3"/>
        <v>5.411666666666668</v>
      </c>
      <c r="O107" s="44">
        <f t="shared" si="4"/>
        <v>3.38</v>
      </c>
      <c r="P107" s="45">
        <f t="shared" si="5"/>
        <v>3.985</v>
      </c>
      <c r="Q107" s="45">
        <f t="shared" si="6"/>
        <v>6.388</v>
      </c>
    </row>
    <row r="108" spans="1:17" ht="14.25" hidden="1">
      <c r="A108" t="s">
        <v>84</v>
      </c>
      <c r="B108">
        <v>3.17</v>
      </c>
      <c r="C108">
        <v>4.72</v>
      </c>
      <c r="D108">
        <v>5.8</v>
      </c>
      <c r="E108">
        <v>5.81</v>
      </c>
      <c r="F108">
        <v>6.15</v>
      </c>
      <c r="G108">
        <v>6.48</v>
      </c>
      <c r="H108">
        <v>6.92</v>
      </c>
      <c r="I108">
        <v>6.88</v>
      </c>
      <c r="J108">
        <v>6.42</v>
      </c>
      <c r="K108">
        <v>4.97</v>
      </c>
      <c r="L108">
        <v>3.79</v>
      </c>
      <c r="M108">
        <v>3.14</v>
      </c>
      <c r="N108" s="97">
        <f t="shared" si="3"/>
        <v>5.354166666666667</v>
      </c>
      <c r="O108" s="44">
        <f t="shared" si="4"/>
        <v>3.14</v>
      </c>
      <c r="P108" s="45">
        <f t="shared" si="5"/>
        <v>3.705</v>
      </c>
      <c r="Q108" s="45">
        <f t="shared" si="6"/>
        <v>6.57</v>
      </c>
    </row>
    <row r="109" spans="1:17" ht="14.25" hidden="1">
      <c r="A109" t="s">
        <v>55</v>
      </c>
      <c r="B109">
        <v>4.6</v>
      </c>
      <c r="C109">
        <v>5.48</v>
      </c>
      <c r="D109">
        <v>6.17</v>
      </c>
      <c r="E109">
        <v>6.04</v>
      </c>
      <c r="F109">
        <v>6.22</v>
      </c>
      <c r="G109">
        <v>6.45</v>
      </c>
      <c r="H109">
        <v>6.79</v>
      </c>
      <c r="I109">
        <v>6.95</v>
      </c>
      <c r="J109">
        <v>6.42</v>
      </c>
      <c r="K109">
        <v>5.93</v>
      </c>
      <c r="L109">
        <v>5.03</v>
      </c>
      <c r="M109">
        <v>4.41</v>
      </c>
      <c r="N109" s="97">
        <f t="shared" si="3"/>
        <v>5.8741666666666665</v>
      </c>
      <c r="O109" s="44">
        <f t="shared" si="4"/>
        <v>4.41</v>
      </c>
      <c r="P109" s="45">
        <f t="shared" si="5"/>
        <v>4.880000000000001</v>
      </c>
      <c r="Q109" s="45">
        <f t="shared" si="6"/>
        <v>6.566</v>
      </c>
    </row>
    <row r="110" spans="1:17" ht="14.25" hidden="1">
      <c r="A110" t="s">
        <v>83</v>
      </c>
      <c r="B110">
        <v>3.45</v>
      </c>
      <c r="C110">
        <v>4.54</v>
      </c>
      <c r="D110">
        <v>5.64</v>
      </c>
      <c r="E110">
        <v>5.5</v>
      </c>
      <c r="F110">
        <v>5.73</v>
      </c>
      <c r="G110">
        <v>6.22</v>
      </c>
      <c r="H110">
        <v>6.73</v>
      </c>
      <c r="I110">
        <v>6.66</v>
      </c>
      <c r="J110">
        <v>6.25</v>
      </c>
      <c r="K110">
        <v>5.18</v>
      </c>
      <c r="L110">
        <v>3.76</v>
      </c>
      <c r="M110">
        <v>3.44</v>
      </c>
      <c r="N110" s="97">
        <f t="shared" si="3"/>
        <v>5.258333333333333</v>
      </c>
      <c r="O110" s="44">
        <f t="shared" si="4"/>
        <v>3.44</v>
      </c>
      <c r="P110" s="45">
        <f t="shared" si="5"/>
        <v>3.7974999999999994</v>
      </c>
      <c r="Q110" s="45">
        <f t="shared" si="6"/>
        <v>6.318</v>
      </c>
    </row>
    <row r="111" spans="1:17" ht="14.25" hidden="1">
      <c r="A111" t="s">
        <v>134</v>
      </c>
      <c r="B111">
        <v>3.85</v>
      </c>
      <c r="C111">
        <v>4.87</v>
      </c>
      <c r="D111">
        <v>6.04</v>
      </c>
      <c r="E111">
        <v>6.04</v>
      </c>
      <c r="F111">
        <v>6.52</v>
      </c>
      <c r="G111">
        <v>6.8</v>
      </c>
      <c r="H111">
        <v>6.88</v>
      </c>
      <c r="I111">
        <v>6.62</v>
      </c>
      <c r="J111">
        <v>6.02</v>
      </c>
      <c r="K111">
        <v>5.25</v>
      </c>
      <c r="L111">
        <v>4.07</v>
      </c>
      <c r="M111">
        <v>3.56</v>
      </c>
      <c r="N111" s="97">
        <f t="shared" si="3"/>
        <v>5.543333333333333</v>
      </c>
      <c r="O111" s="44">
        <f t="shared" si="4"/>
        <v>3.56</v>
      </c>
      <c r="P111" s="45">
        <f t="shared" si="5"/>
        <v>4.0875</v>
      </c>
      <c r="Q111" s="45">
        <f t="shared" si="6"/>
        <v>6.5680000000000005</v>
      </c>
    </row>
    <row r="112" spans="1:17" ht="14.25" hidden="1">
      <c r="A112" t="s">
        <v>127</v>
      </c>
      <c r="B112">
        <v>4.288</v>
      </c>
      <c r="C112">
        <v>5.52</v>
      </c>
      <c r="D112">
        <v>7.16</v>
      </c>
      <c r="E112">
        <v>7.33</v>
      </c>
      <c r="F112">
        <v>7.36</v>
      </c>
      <c r="G112">
        <v>7.58</v>
      </c>
      <c r="H112">
        <v>7.55</v>
      </c>
      <c r="I112">
        <v>7.41</v>
      </c>
      <c r="J112">
        <v>6.9</v>
      </c>
      <c r="K112">
        <v>6.04</v>
      </c>
      <c r="L112">
        <v>4.72</v>
      </c>
      <c r="M112">
        <v>3.57</v>
      </c>
      <c r="N112" s="97">
        <f t="shared" si="3"/>
        <v>6.285666666666665</v>
      </c>
      <c r="O112" s="44">
        <f t="shared" si="4"/>
        <v>3.57</v>
      </c>
      <c r="P112" s="45">
        <f t="shared" si="5"/>
        <v>4.5245</v>
      </c>
      <c r="Q112" s="45">
        <f t="shared" si="6"/>
        <v>7.360000000000001</v>
      </c>
    </row>
    <row r="113" spans="1:17" ht="14.25" hidden="1">
      <c r="A113" t="s">
        <v>71</v>
      </c>
      <c r="B113">
        <v>3.7</v>
      </c>
      <c r="C113">
        <v>4.72</v>
      </c>
      <c r="D113">
        <v>5.77</v>
      </c>
      <c r="E113">
        <v>5.5</v>
      </c>
      <c r="F113">
        <v>5.67</v>
      </c>
      <c r="G113">
        <v>6.09</v>
      </c>
      <c r="H113">
        <v>6.59</v>
      </c>
      <c r="I113">
        <v>6.45</v>
      </c>
      <c r="J113">
        <v>6.03</v>
      </c>
      <c r="K113">
        <v>5.3</v>
      </c>
      <c r="L113">
        <v>3.99</v>
      </c>
      <c r="M113">
        <v>3.63</v>
      </c>
      <c r="N113" s="97">
        <f t="shared" si="3"/>
        <v>5.286666666666667</v>
      </c>
      <c r="O113" s="44">
        <f t="shared" si="4"/>
        <v>3.63</v>
      </c>
      <c r="P113" s="45">
        <f t="shared" si="5"/>
        <v>4.01</v>
      </c>
      <c r="Q113" s="45">
        <f t="shared" si="6"/>
        <v>6.166</v>
      </c>
    </row>
    <row r="114" spans="1:17" ht="15" hidden="1" thickBot="1">
      <c r="A114" t="s">
        <v>114</v>
      </c>
      <c r="B114">
        <v>3.78</v>
      </c>
      <c r="C114">
        <v>4.93</v>
      </c>
      <c r="D114">
        <v>5.86</v>
      </c>
      <c r="E114">
        <v>5.82</v>
      </c>
      <c r="F114">
        <v>5.97</v>
      </c>
      <c r="G114">
        <v>6.39</v>
      </c>
      <c r="H114">
        <v>6.88</v>
      </c>
      <c r="I114">
        <v>6.9</v>
      </c>
      <c r="J114">
        <v>6.37</v>
      </c>
      <c r="K114">
        <v>5.36</v>
      </c>
      <c r="L114">
        <v>4.25</v>
      </c>
      <c r="M114">
        <v>3.6</v>
      </c>
      <c r="N114" s="43">
        <f t="shared" si="3"/>
        <v>5.509166666666666</v>
      </c>
      <c r="O114" s="44">
        <f>MIN(B114:M114)</f>
        <v>3.6</v>
      </c>
      <c r="P114" s="45">
        <f t="shared" si="5"/>
        <v>4.14</v>
      </c>
      <c r="Q114" s="45">
        <f t="shared" si="6"/>
        <v>6.502</v>
      </c>
    </row>
    <row r="115" spans="1:17" ht="15" hidden="1" thickTop="1">
      <c r="A115" t="s">
        <v>131</v>
      </c>
      <c r="B115">
        <v>4.27</v>
      </c>
      <c r="C115">
        <v>5.17</v>
      </c>
      <c r="D115">
        <v>6.24</v>
      </c>
      <c r="E115">
        <v>6.47</v>
      </c>
      <c r="F115">
        <v>6.73</v>
      </c>
      <c r="G115">
        <v>7.01</v>
      </c>
      <c r="H115">
        <v>7.2</v>
      </c>
      <c r="I115">
        <v>6.88</v>
      </c>
      <c r="J115">
        <v>6.23</v>
      </c>
      <c r="K115">
        <v>5.5</v>
      </c>
      <c r="L115">
        <v>4.51</v>
      </c>
      <c r="M115">
        <v>3.87</v>
      </c>
      <c r="N115" s="97">
        <f t="shared" si="3"/>
        <v>5.840000000000001</v>
      </c>
      <c r="O115" s="44">
        <f>MIN(B115:M115)</f>
        <v>3.87</v>
      </c>
      <c r="P115" s="45">
        <f t="shared" si="5"/>
        <v>4.455</v>
      </c>
      <c r="Q115" s="45">
        <f t="shared" si="6"/>
        <v>6.81</v>
      </c>
    </row>
    <row r="116" spans="1:17" ht="14.25" hidden="1">
      <c r="A116" t="s">
        <v>62</v>
      </c>
      <c r="B116">
        <v>2.93</v>
      </c>
      <c r="C116">
        <v>4.51</v>
      </c>
      <c r="D116">
        <v>5.56</v>
      </c>
      <c r="E116">
        <v>5.49</v>
      </c>
      <c r="F116">
        <v>5.92</v>
      </c>
      <c r="G116">
        <v>6.37</v>
      </c>
      <c r="H116">
        <v>6.89</v>
      </c>
      <c r="I116">
        <v>6.93</v>
      </c>
      <c r="J116">
        <v>6.41</v>
      </c>
      <c r="K116">
        <v>5.11</v>
      </c>
      <c r="L116">
        <v>3.6</v>
      </c>
      <c r="M116">
        <v>3.05</v>
      </c>
      <c r="N116" s="97">
        <f t="shared" si="3"/>
        <v>5.230833333333334</v>
      </c>
      <c r="O116" s="44">
        <f t="shared" si="4"/>
        <v>2.93</v>
      </c>
      <c r="P116" s="45">
        <f t="shared" si="5"/>
        <v>3.5225</v>
      </c>
      <c r="Q116" s="45">
        <f t="shared" si="6"/>
        <v>6.504</v>
      </c>
    </row>
    <row r="117" spans="1:17" ht="14.25" hidden="1">
      <c r="A117" t="s">
        <v>125</v>
      </c>
      <c r="B117">
        <v>2.43</v>
      </c>
      <c r="C117">
        <v>3.19</v>
      </c>
      <c r="D117">
        <v>4.67</v>
      </c>
      <c r="E117">
        <v>4.88</v>
      </c>
      <c r="F117">
        <v>5.39</v>
      </c>
      <c r="G117">
        <v>5.9</v>
      </c>
      <c r="H117">
        <v>6.4</v>
      </c>
      <c r="I117">
        <v>6</v>
      </c>
      <c r="J117">
        <v>5.39</v>
      </c>
      <c r="K117">
        <v>4.12</v>
      </c>
      <c r="L117">
        <v>2.54</v>
      </c>
      <c r="M117">
        <v>2.33</v>
      </c>
      <c r="N117" s="97">
        <f t="shared" si="3"/>
        <v>4.4366666666666665</v>
      </c>
      <c r="O117" s="44">
        <f t="shared" si="4"/>
        <v>2.33</v>
      </c>
      <c r="P117" s="45">
        <f t="shared" si="5"/>
        <v>2.6225</v>
      </c>
      <c r="Q117" s="45">
        <f t="shared" si="6"/>
        <v>5.816</v>
      </c>
    </row>
    <row r="118" spans="1:17" ht="14.25" hidden="1">
      <c r="A118" t="s">
        <v>90</v>
      </c>
      <c r="B118">
        <v>3.06</v>
      </c>
      <c r="C118">
        <v>4.74</v>
      </c>
      <c r="D118">
        <v>5.81</v>
      </c>
      <c r="E118">
        <v>5.68</v>
      </c>
      <c r="F118">
        <v>6.06</v>
      </c>
      <c r="G118">
        <v>6.47</v>
      </c>
      <c r="H118">
        <v>6.96</v>
      </c>
      <c r="I118">
        <v>6.96</v>
      </c>
      <c r="J118">
        <v>6.47</v>
      </c>
      <c r="K118">
        <v>5.15</v>
      </c>
      <c r="L118">
        <v>3.8</v>
      </c>
      <c r="M118">
        <v>3.1</v>
      </c>
      <c r="N118" s="97">
        <f t="shared" si="3"/>
        <v>5.3549999999999995</v>
      </c>
      <c r="O118" s="44">
        <f t="shared" si="4"/>
        <v>3.06</v>
      </c>
      <c r="P118" s="45">
        <f t="shared" si="5"/>
        <v>3.6750000000000003</v>
      </c>
      <c r="Q118" s="45">
        <f t="shared" si="6"/>
        <v>6.5840000000000005</v>
      </c>
    </row>
    <row r="119" spans="1:17" ht="14.25" hidden="1">
      <c r="A119" t="s">
        <v>59</v>
      </c>
      <c r="B119">
        <v>3.55</v>
      </c>
      <c r="C119">
        <v>5</v>
      </c>
      <c r="D119">
        <v>6.12</v>
      </c>
      <c r="E119">
        <v>5.91</v>
      </c>
      <c r="F119">
        <v>6.08</v>
      </c>
      <c r="G119">
        <v>6.34</v>
      </c>
      <c r="H119">
        <v>6.81</v>
      </c>
      <c r="I119">
        <v>6.73</v>
      </c>
      <c r="J119">
        <v>6.32</v>
      </c>
      <c r="K119">
        <v>5.29</v>
      </c>
      <c r="L119">
        <v>4.06</v>
      </c>
      <c r="M119">
        <v>3.34</v>
      </c>
      <c r="N119" s="97">
        <f t="shared" si="3"/>
        <v>5.462500000000001</v>
      </c>
      <c r="O119" s="44">
        <f t="shared" si="4"/>
        <v>3.34</v>
      </c>
      <c r="P119" s="45">
        <f t="shared" si="5"/>
        <v>3.9875</v>
      </c>
      <c r="Q119" s="45">
        <f t="shared" si="6"/>
        <v>6.456</v>
      </c>
    </row>
  </sheetData>
  <sheetProtection sheet="1" objects="1" scenarios="1"/>
  <mergeCells count="2">
    <mergeCell ref="A5:E5"/>
    <mergeCell ref="A21:C21"/>
  </mergeCells>
  <dataValidations count="4">
    <dataValidation type="list" allowBlank="1" showInputMessage="1" showErrorMessage="1" promptTitle="Media anual" sqref="B26">
      <formula1>$N$59:$Q$59</formula1>
    </dataValidation>
    <dataValidation type="list" allowBlank="1" showInputMessage="1" showErrorMessage="1" sqref="B44">
      <formula1>$S$93:$S$97</formula1>
    </dataValidation>
    <dataValidation type="list" allowBlank="1" showInputMessage="1" showErrorMessage="1" sqref="B42">
      <formula1>$S$97:$S$99</formula1>
    </dataValidation>
    <dataValidation type="list" allowBlank="1" showInputMessage="1" showErrorMessage="1" sqref="B25">
      <formula1>$A$60:$A$119</formula1>
    </dataValidation>
  </dataValidations>
  <printOptions horizontalCentered="1" verticalCentered="1"/>
  <pageMargins left="0.03937007874015748" right="0.03937007874015748" top="0" bottom="0.15748031496062992" header="0.11811023622047245" footer="0.118110236220472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Lopez</dc:creator>
  <cp:keywords/>
  <dc:description/>
  <cp:lastModifiedBy>AMedrano</cp:lastModifiedBy>
  <cp:lastPrinted>2017-10-01T06:47:26Z</cp:lastPrinted>
  <dcterms:created xsi:type="dcterms:W3CDTF">2013-09-25T17:19:17Z</dcterms:created>
  <dcterms:modified xsi:type="dcterms:W3CDTF">2017-10-01T06:48:22Z</dcterms:modified>
  <cp:category/>
  <cp:version/>
  <cp:contentType/>
  <cp:contentStatus/>
</cp:coreProperties>
</file>